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_rels/sheet10.xml.rels" ContentType="application/vnd.openxmlformats-package.relationships+xml"/>
  <Override PartName="/xl/worksheets/sheet1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media/image1.png" ContentType="image/png"/>
  <Override PartName="/xl/media/image2.jpeg" ContentType="image/jpeg"/>
  <Override PartName="/xl/sharedStrings.xml" ContentType="application/vnd.openxmlformats-officedocument.spreadsheetml.sharedString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7" firstSheet="0" activeTab="6"/>
  </bookViews>
  <sheets>
    <sheet name="Περιγραφή Έργου" sheetId="1" state="visible" r:id="rId2"/>
    <sheet name="Γενικά Δεδομένα" sheetId="2" state="visible" r:id="rId3"/>
    <sheet name="Συμβατικά ΦΣ" sheetId="3" state="visible" r:id="rId4"/>
    <sheet name="Νέα ΦΣ" sheetId="4" state="visible" r:id="rId5"/>
    <sheet name="Βραχίονες" sheetId="5" state="visible" r:id="rId6"/>
    <sheet name="Λοιπός Εξοπλισμός" sheetId="6" state="visible" r:id="rId7"/>
    <sheet name="Αποτελέσματα" sheetId="7" state="visible" r:id="rId8"/>
    <sheet name="Υπολογισμοί" sheetId="8" state="visible" r:id="rId9"/>
    <sheet name="Οικονομικότητα" sheetId="9" state="visible" r:id="rId10"/>
    <sheet name="Δάνειο" sheetId="10" state="visible" r:id="rId11"/>
    <sheet name="Βοήθεια" sheetId="11" state="visible" r:id="rId12"/>
    <sheet name="Πίνακες Αιτήματος" sheetId="12" state="visible" r:id="rId13"/>
  </sheets>
  <definedNames>
    <definedName function="false" hidden="false" name="fs_led" vbProcedure="false">Βοήθεια!$B$39:$B$74</definedName>
    <definedName function="false" hidden="false" name="fs_non_led" vbProcedure="false">Βοήθεια!$A$16:$A$30</definedName>
    <definedName function="false" hidden="false" name="list1" vbProcedure="false">'Γενικά Δεδομένα'!$T$6:$T$7</definedName>
    <definedName function="false" hidden="false" name="list2" vbProcedure="false">'Γενικά Δεδομένα'!$U$6:$U$7</definedName>
    <definedName function="false" hidden="false" name="min_luminary_efficacy" vbProcedure="false">'Γενικά Δεδομένα'!$I$26</definedName>
    <definedName function="false" hidden="false" localSheetId="11" name="_Toc471896888" vbProcedure="false">'πίνακες αιτήματος'!#ref!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<sst xmlns="http://schemas.openxmlformats.org/spreadsheetml/2006/main" count="473" uniqueCount="333">
  <si>
    <t>Στο πρόγραμμα αυτό υπολογίζεται η Ετήσια Εξοικονόμηση Ηλεκτρικής Ενέργειας και το Περιβαλλοντικό Όφελος από την αντικατάσταση συμβατικών φωτιστικών σωμάτων με νέας τεχνολογίας καθώς και οι δείκτες οικονομικότητας. 
ΚΑΠΕ 2016</t>
  </si>
  <si>
    <t>1. ΓΕΝΙΚΑ ΣΤΟΙΧΕΙΑ ΕΡΓΟΥ</t>
  </si>
  <si>
    <t>Ημερομηνία Συμπλήρωσης:</t>
  </si>
  <si>
    <t>Δικαιούχος:</t>
  </si>
  <si>
    <t>ΔΗΜΟΣ ΑΓ. ΑΝΑΡΓΥΡΩΝ</t>
  </si>
  <si>
    <t>Τίτλος Έργου:</t>
  </si>
  <si>
    <t>Προμήθεια - εγκατάσταση φωτιστικών σωμάτων τύπου led &amp; προμήθεια λαμπτήρων τύπου led εξοικονόμησης ενέργειας στο δημοτικό φωτισμό</t>
  </si>
  <si>
    <t>Περιγραφή Έργου:</t>
  </si>
  <si>
    <t>Κύριο αντικείμενο του παρόντος έργου αποτελεί η υλοποίηση των απαραίτητων βελτιστοποιήσεων, αναβαθμίσεων, προσαρμογών-επεκτάσεων στο υφιστάμενο δίκτυο αστικού φωτισμού του Δήμου και η λειτουργία αυτού, με σκοπό την πλήρη γεωγραφική κάλυψη του Δήμου Αγ. Αναργύρων, την αναβάθμιση της παρεχόμενης προς τους δημότες υπηρεσίας φωτισμού και την εξοικονόμηση ενέργειας και πόρων.</t>
  </si>
  <si>
    <t>Ημ/νία Υποβολής Αιτήματος Χρηματοδότησης στο ΤΠΔ:</t>
  </si>
  <si>
    <t>Κωδικός Έργου:</t>
  </si>
  <si>
    <t>Ημερομηνία Εκτύπωσης:</t>
  </si>
  <si>
    <t>2. ΦΟΡΟΙ - ΚΟΣΤΟΣ ΗΛΕΚΤΡΙΚΗΣ ΕΝΕΡΓΕΙΑΣ - ΛΕΙΤΟΥΡΓΙΑ ΦΩΤΙΣΤΙΚΩΝ - ΚΛΠ</t>
  </si>
  <si>
    <t>Φόρος Προστιθέμενης Αξίας, ΦΠΑ (%):</t>
  </si>
  <si>
    <t>Σύμφωνα με το καθεστώς ΦΠΑ στο οποίο υπόκειται ο Δικαιούχος.</t>
  </si>
  <si>
    <t>Κόστος Ηλεκτρικής Ενέργειας (€/kWh):</t>
  </si>
  <si>
    <t>Αφορά προμήθεια, μεταφορά και διανομή, χωρίς ΦΠΑ. (Σταθερή τιμή)</t>
  </si>
  <si>
    <t>Ετήσια Μεταβολή στο Κόστος Ηλεκτρικής Ενέργειας (%):</t>
  </si>
  <si>
    <t>Συντηρητική μεσοπρόθεσμη εκτίμηση. (Σταθερή τιμή)</t>
  </si>
  <si>
    <t>list1</t>
  </si>
  <si>
    <t>list2</t>
  </si>
  <si>
    <t>Ώρες Λειτουργίας Φωτιστικών Σωμάτων και Λαμπτήρων ανά 24ωρο:</t>
  </si>
  <si>
    <t>Μέσος καθαρός χρόνος λειτουργίας Φωτιστικών Σωμάτων ανά 24ωρο.(Σταθερή τιμή)</t>
  </si>
  <si>
    <t>3. ΤΙΜΕΣ ΜΟΝΑΔΑΣ - ΕΚΠΤΩΣΕΙΣ ΠΡΟΜΗΘΕΙΑΣ - ΧΡΟΝΟΣ ΕΓΚΑΤΑΣΤΑΣΗΣ</t>
  </si>
  <si>
    <t>Κόστος αφαίρεσης Φωτιστικών Σωμάτων από βραχίονα ή από την κορυφή εγκατεστημένου ιστού (€/Μονάδα):</t>
  </si>
  <si>
    <t>Σύμφωνα με το ΦΕΚ 363Β/2013 όπως τροποποιείται και ισχύει. (Σταθερή τιμή)</t>
  </si>
  <si>
    <t>Κόστος αφαίρεσης βραχίονα από τοποθετημένο ιστό με ή χωρίς φωτιστικό σώμα (€/Μονάδα):</t>
  </si>
  <si>
    <t>Τιμή Μονάδας προμήθειας και εγκατάστασης βραχίονα  (€/Μονάδα):</t>
  </si>
  <si>
    <t>Σύμφωνα με ΦΕΚ 3347/2014 όπως τροποποιείται και ισχύει. (Σταθερή τιμή)</t>
  </si>
  <si>
    <t>4. ΕΚΤΙΜΗΣΗ ΥΛΙΚΩΝ ΣΕ ΑΠΟΘΗΚΗ</t>
  </si>
  <si>
    <t>Ποσοστό προμήθειας φωτιστικών σωμάτων για αποθήκευση (%):</t>
  </si>
  <si>
    <t>Φωτιστικά σώματα ή και εξαρτήματά τους προς αποθήκευση για άμεση αποκατάσταση ζημιάς/βλάβης.</t>
  </si>
  <si>
    <t>Ποσοστό προμήθειας βραχιόνων για αποθήκευση (%):</t>
  </si>
  <si>
    <t>Βραχίονες προς αποθήκευση για άμεση αποκατάσταση ζημιάς/βλάβης.</t>
  </si>
  <si>
    <t>5. ΕΚΠΟΜΠΕΣ ΡΥΠΩΝ ΠΑΡΑΓΩΓΗΣ ΗΛΕΚΤΡΙΚΗΣ ΕΝΕΡΓΕΙΑΣ </t>
  </si>
  <si>
    <r>
      <rPr>
        <vertAlign val="subscript"/>
        <sz val="11"/>
        <rFont val="Calibri"/>
        <family val="2"/>
        <charset val="161"/>
      </rPr>
      <t>Εκλυόμενοι ρύποι ανά μονάδα ενέργειας  </t>
    </r>
    <r>
      <rPr>
        <sz val="11"/>
        <rFont val="Calibri"/>
        <family val="2"/>
        <charset val="161"/>
      </rPr>
      <t>(gr CO</t>
    </r>
    <r>
      <rPr>
        <sz val="11"/>
        <rFont val="Calibri"/>
        <family val="2"/>
        <charset val="161"/>
      </rPr>
      <t>2/kWh)</t>
    </r>
  </si>
  <si>
    <t>Σύμφωνα με το ΦΕΚ 407/Β/2010.</t>
  </si>
  <si>
    <t>6. ΟΙΚΟΝΟΜΙΚΑ ΔΕΔΟΜΕΝΑ </t>
  </si>
  <si>
    <t>Διάρκεια του Δανείου σε Χρόνια (0-10):</t>
  </si>
  <si>
    <t>Διάρκεια Ζωής Επένδυσης σε χρόνια:</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</si>
  <si>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</si>
  <si>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t>Ετήσιο Κόστος Συντήρησης Δικτύου Φωτισμού με Συμβατικούς Λαμπτήρες</t>
  </si>
  <si>
    <t>7.  ΕΛΑΧΙΣΤΗ ΕΝΕΡΓΕΙΑΚΗ ΑΠΟΔΟΣ ΦΩΤΙΣΤΙΚΩΝ</t>
  </si>
  <si>
    <t>Ελάχιστη ενεργειακή απόδοση φωτιστικού (lm/w)</t>
  </si>
  <si>
    <t> (Σταθερή τιμή)</t>
  </si>
  <si>
    <t>Ελάχιστη απόδοση διόδου led (lm/w)</t>
  </si>
  <si>
    <t>8. ΣΥΜΒΑΤΙΚΗ ΤΕΧΝΟΛΟΓΙΑ ΠΡΟΣ ΑΝΤΙΚΑΤΑΣΤΑΣΗ - ΠΟΣΟΤΙΚΑ ΔΕΔΟΜΕΝΑ ΓΙΑ ΤΗΝ ΥΦΙΣΤΑΜΕΝΗ ΚΑΤΑΣΤΑΣΗ</t>
  </si>
  <si>
    <t>Α/Α</t>
  </si>
  <si>
    <t>Υφιστάμενη τεχνολογία Φ/Σ &amp; Λαμπτήρων</t>
  </si>
  <si>
    <t>Συντομο-γραφία</t>
  </si>
  <si>
    <t>Τεμάχια</t>
  </si>
  <si>
    <t>Ισχύς Λαμπτήρα</t>
  </si>
  <si>
    <t>Ισχύς Συστήματος</t>
  </si>
  <si>
    <t>Τεμάχια εκτός λειτουργία</t>
  </si>
  <si>
    <t>Τεμάχια σε λειτουργία</t>
  </si>
  <si>
    <t>ΦΩΤΙΣΤΙΚΟ ΣΩΜΑ ΝΑΤΡΙΟΥ 400W 10-12m ΙΣΤΟ</t>
  </si>
  <si>
    <t>Φ01</t>
  </si>
  <si>
    <t>Φ02</t>
  </si>
  <si>
    <t>ΦΩΤΙΣΤΙΚΟ ΣΩΜΑ ΝΑΤΡΙΟΥ 400W 8-10m ΙΣΤΟ</t>
  </si>
  <si>
    <t>Φ03</t>
  </si>
  <si>
    <t>Φ04</t>
  </si>
  <si>
    <t>ΦΩΤΙΣΤΙΚΟ ΣΩΜΑ ΝΑΤΡΙΟΥ 250W 8-10m ΙΣΤΟ</t>
  </si>
  <si>
    <t>Φ05</t>
  </si>
  <si>
    <t>ΦΩΤΙΣΤΙΚΟ ΣΩΜΑ ΝΑΤΡΙΟΥ  150W 8-10m ΙΣΤΟ</t>
  </si>
  <si>
    <t>Φ06</t>
  </si>
  <si>
    <t>ΦΩΤΙΣΤΙΚΑ ΜΕ ΛΑΜΠΑ Ε27 23W</t>
  </si>
  <si>
    <t>Φ07</t>
  </si>
  <si>
    <t>ΦΩΤΙΣΤΙΚΑ ΚΟΡΥΦΗΣ ΜΕ ΛΑΜΠΑ 125HG</t>
  </si>
  <si>
    <t>Φ08</t>
  </si>
  <si>
    <t>Φ09</t>
  </si>
  <si>
    <t>Φ10</t>
  </si>
  <si>
    <t>ΦΩΤΙΣΤΙΚΑ ΚΟΡΥΦΗΣ ΠΑΡΑΔΟΣΙΑΚΟ ΜΕ ΛΑΜΠΑ 125HG</t>
  </si>
  <si>
    <t>Φ11</t>
  </si>
  <si>
    <t>9. ΝΕΑ ΤΕΧΝΟΛΟΓΙΑ ΠΡΟΣ ΕΦΑΡΜΟΗ - ΠΟΣΟΤΙΚΑ ΔΕΔΟΜΕΝΑ</t>
  </si>
  <si>
    <t>Συμβατική τεχνολογία</t>
  </si>
  <si>
    <t>Νέος είδος τεχνολογίας Φ/Σ &amp; Λαμπτήρων</t>
  </si>
  <si>
    <t>Τεμάχια για αποθήκευση</t>
  </si>
  <si>
    <t>Ελάχιστη απόδοση Φωτιστικού (lm/w)</t>
  </si>
  <si>
    <t>Lumen φωτιστικού </t>
  </si>
  <si>
    <t>Μέγιστη αποδεκτή Ισχύς Συστήματος</t>
  </si>
  <si>
    <t>Τιμή Μονάδος</t>
  </si>
  <si>
    <t>Dimming</t>
  </si>
  <si>
    <t>ΦΩTΙΣΤΙΚΟ ΣΩΜΑ ΔΡΟΜΟΥ ΑΝΤΙΚΑΤΑΣΤΑΣΗΣ Φ01</t>
  </si>
  <si>
    <t>LED 01</t>
  </si>
  <si>
    <t>ΝΑΙ</t>
  </si>
  <si>
    <t>ΦΩTΙΣΤΙΚΟ ΣΩΜΑ ΔΡΟΜΟΥ ΑΝΤΙΚΑΤΑΣΤΑΣΗΣ Φ02</t>
  </si>
  <si>
    <t>LED 02</t>
  </si>
  <si>
    <t>ΦΩTΙΣΤΙΚΟ ΣΩΜΑ ΔΡΟΜΟΥ ΑΝΤΙΚΑΤΑΣΤΑΣΗΣ Φ03</t>
  </si>
  <si>
    <t>LED 03</t>
  </si>
  <si>
    <t>ΦΩTΙΣΤΙΚΟ ΣΩΜΑ ΔΡΟΜΟΥ ΑΝΤΙΚΑΤΑΣΤΑΣΗΣ Φ04</t>
  </si>
  <si>
    <t>LED 04</t>
  </si>
  <si>
    <t>ΦΩTΙΣΤΙΚΟ ΣΩΜΑ ΔΡΟΜΟΥ ΑΝΤΙΚΑΤΑΣΤΑΣΗΣ Φ05</t>
  </si>
  <si>
    <t>LED 05</t>
  </si>
  <si>
    <t>ΦΩTΙΣΤΙΚΟ ΣΩΜΑ ΔΡΟΜΟΥ ΑΝΤΙΚΑΤΑΣΤΑΣΗΣ Φ06</t>
  </si>
  <si>
    <t>LED 06</t>
  </si>
  <si>
    <t>ΦΩTΙΣΤΙΚΟ ΣΩΜΑ ΔΡΟΜΟΥ ΑΝΤΙΚΑΤΑΣΤΑΣΗΣ Φ07</t>
  </si>
  <si>
    <t>LED 07</t>
  </si>
  <si>
    <t>ΦΩTΙΣΤΙΚΟ ΣΩΜΑ ΑΝΤΙΚΑΤΑΣΤΑΣΗΣ ΚΟΡΥΦΗΣ ΚΑΛΛΩΠΙΣΤΙΚΟ Φ08</t>
  </si>
  <si>
    <t>LED 08</t>
  </si>
  <si>
    <t>ΦΩTΙΣΤΙΚΟ ΣΩΜΑ ΑΝΤΙΚΑΤΑΣΤΑΣΗΣ ΚΟΡΥΦΗΣ ΚΑΛΛΩΠΙΣΤΙΚΟ Φ09 </t>
  </si>
  <si>
    <t>LED 09</t>
  </si>
  <si>
    <t>ΦΩTΙΣΤΙΚΟ ΣΩΜΑ ΑΝΤΙΚΑΤΑΣΤΑΣΗΣ ΚΟΡΥΦΗΣ ΚΑΛΛΩΠΙΣΤΙΚΟ Φ10 </t>
  </si>
  <si>
    <t>LED 10</t>
  </si>
  <si>
    <t>ΦΩTΙΣΤΙΚΟ ΣΩΜΑ ΑΝΤΙΚΑΤΑΣΤΑΣΗΣ ΠΑΡΑΔΟΣΙΑΚΟ ΚΟΡΥΦΗΣ Φ11</t>
  </si>
  <si>
    <t>LED 11</t>
  </si>
  <si>
    <t>10. ΠΟΣΟΤΙΚΑ ΔΕΔΟΜΕΝΑ ΓΙΑ ΒΡΑΧΙΟΝΕΣ</t>
  </si>
  <si>
    <t>Νέα Τεχνολογία</t>
  </si>
  <si>
    <t>Τεμάχια Νέων Φωτιστικών Σωμάτων</t>
  </si>
  <si>
    <t>Βραχίονες προς αντικατάσταση</t>
  </si>
  <si>
    <t>Βραχίονες προς αποθήκευση</t>
  </si>
  <si>
    <t>11. ΛΟΙΠΟΣ ΤΕΧΝΟΛΟΓΙΚΟΣ ΕΞΟΠΛΙΣΜΟΣ</t>
  </si>
  <si>
    <t>Περιγραφή εξοπλισμού</t>
  </si>
  <si>
    <t>Μονάδα</t>
  </si>
  <si>
    <t>Ποσότητα</t>
  </si>
  <si>
    <t>Τιμή Μονάδας</t>
  </si>
  <si>
    <t>ΤΗΛΕΔΙΑΧΕΙΡΙΣΗ HARDWARE- SOFTWARE - ΠΡΟΓΡΑΜΜΑΤΙΣΜΟΣ </t>
  </si>
  <si>
    <t>ΤΕΜ</t>
  </si>
  <si>
    <t>ΑΠΟΤΕΛΕΣΜΑΤΑ</t>
  </si>
  <si>
    <t>Α. ΣΥΜΒΑΤΙΚΑ ΦΩΤΙΣΤΙΚΑ ΣΩΜΑΤΑ</t>
  </si>
  <si>
    <t>Αριθμός Φωτιστικών Σωμάτων </t>
  </si>
  <si>
    <t>Εγκατεστημένη Ισχύς Φωτιστικών Σωμάτων  (kW)</t>
  </si>
  <si>
    <t>Κατανάλωση Ηλεκτρικής Ενέργειας (kWh/Έτος)</t>
  </si>
  <si>
    <t>Ετήσια Δαπάνη Ηλεκτρικής Ενέργειας (€/Έτος)</t>
  </si>
  <si>
    <t>Β. ΣΥΓΧΡΟΝΑ ΦΩΤΙΣΤΙΚΑ ΣΩΜΑΤΑ</t>
  </si>
  <si>
    <t>Γ. ΕΚΤΙΜΗΣΗ Π/Υ ΑΠΕΓΚΑΤΑΣΤΑΣΗΣ ΣΥΜΒΑΤΙΚΟΥ ΕΞΟΠΛΙΣΜΟΥ</t>
  </si>
  <si>
    <t>Αφαίρεση Φωτιστικών Σωμάτων (€)</t>
  </si>
  <si>
    <t>Αφαίρεση βραχιόνων (€)</t>
  </si>
  <si>
    <t>Σύνολο Δαπάνης χωρίς ΦΠΑ (€)</t>
  </si>
  <si>
    <t>ΦΠΑ (€)</t>
  </si>
  <si>
    <t>Σύνολο Δαπάνης με ΦΠΑ (€)</t>
  </si>
  <si>
    <t>Δ. ΕΚΤΙΜΗΣΗ Π/Υ ΠΡΟΜΗΘΕΙΑΣ </t>
  </si>
  <si>
    <t>Δαπάνη Προμήθειας &amp; Εγκατάστασης Φωτιστικών Σωμάτων (€)</t>
  </si>
  <si>
    <t>Δαπάνη Προμήθειας &amp; Εγκατάστασης Βραχιόνων (€)</t>
  </si>
  <si>
    <t>Κόστος Λοιπού Εξοπλισμού</t>
  </si>
  <si>
    <t>ΦΠΑ(€)</t>
  </si>
  <si>
    <t>E. ΕΞΟΙΚΟΝΟΜΗΣΗ ΕΝΕΡΓΕΙΑΣ - ΜΕΙΩΣΗ ΔΑΠΑΝΗΣ </t>
  </si>
  <si>
    <t>Μείωση Εγκατεστημένης Ισχύος (kW)</t>
  </si>
  <si>
    <t>Ετήσια Εξοικονόμηση Ηλεκτρικής Ενέργειας από την αντικατάσταση των φωτιστικών σωμάτων (kWh/Έτος)</t>
  </si>
  <si>
    <t>Ετήσια Μείωση Δαπάνης Οδοφωτισμού (€/Έτος)</t>
  </si>
  <si>
    <t>ΣΤ. ΠΕΡΙΒΑΛΛΟΝΤΙΚΟ ΟΦΕΛΟΣ (Τόνοι/ kWh)</t>
  </si>
  <si>
    <t>Ρύποι</t>
  </si>
  <si>
    <t>Συμβατικό Σύστημα</t>
  </si>
  <si>
    <t>Νέο Σύστημα</t>
  </si>
  <si>
    <t>Όφελος</t>
  </si>
  <si>
    <t>CO2</t>
  </si>
  <si>
    <t>Ποστοστό Μείωσης Εκλυόμενοι Ρύποι:</t>
  </si>
  <si>
    <t>Συνολικό Κόστος Επένδυσης</t>
  </si>
  <si>
    <t>Ζ. ΔΕΙΚΤΕΣ ΟΙΚΟΝΟΜΙΚΟΤΗΤΑΣ</t>
  </si>
  <si>
    <t>Ποσοστό Κάλυψης Εξυπηρέτησης Οφειλών</t>
  </si>
  <si>
    <t>Σταθμισμένο κόστος έργου για 12ετία χωρίς κόστος συντήρησης:</t>
  </si>
  <si>
    <t>ΥΠΟΛΟΓΙΣΜΟΙ ΓΙΑ ΦΩΤΙΣΤΙΚΑ ΣΩΜΑΤΑ ΚΑΙ ΒΡΑΧΙΟΝΕΣ</t>
  </si>
  <si>
    <t>Από</t>
  </si>
  <si>
    <t>Σε</t>
  </si>
  <si>
    <t>Ισχύς Συμβατικού
Συστήματος</t>
  </si>
  <si>
    <t>Ισχύς
Νέου
Συστήματος</t>
  </si>
  <si>
    <t>Κατανάλωση
Συμβατικού
Συστήματος</t>
  </si>
  <si>
    <t>Κατανάλωση
Νέου
Συστήματος</t>
  </si>
  <si>
    <t>Κόστος Απομάκρ. Συμβατικών ΦΣ</t>
  </si>
  <si>
    <t>Κόστος Νέων ΦΣ</t>
  </si>
  <si>
    <t>Κόστος Αφαίρεσης Βραχίονα</t>
  </si>
  <si>
    <t>Κόστος για Νέους βραχίονες</t>
  </si>
  <si>
    <t>ΠΕΡΙΓΡΑΦΗ</t>
  </si>
  <si>
    <t>ΤΙΜΗ</t>
  </si>
  <si>
    <t>I</t>
  </si>
  <si>
    <t>Επένδυση σε χρόνια</t>
  </si>
  <si>
    <t>II</t>
  </si>
  <si>
    <t>Ετήσια Κατανάλωση Ενέργειας Δικτύου Φωτισμού με Συμβατικούς Λαμπτήρες </t>
  </si>
  <si>
    <t>Έτος*</t>
  </si>
  <si>
    <t>Ενεργειακό όφελος σε (kWh)
[1] = [ΙΙ - ΙΙΙ]</t>
  </si>
  <si>
    <t>Ετήσιες Ταμειακές Ροές (αποφευγόμενα κόστη)  
(€)
[2] = [4-3]</t>
  </si>
  <si>
    <t>Ετήριο συνολικό κόστος Νέου συστήματος [K+M+N] (€)
[3]</t>
  </si>
  <si>
    <t>Ετήσιο συνολικό κόστος συμβατικού συστήματος (€)
[4]=[9]</t>
  </si>
  <si>
    <t>Ετήσια κόστη Κεφαλαίου (€)
[5]</t>
  </si>
  <si>
    <t>Ετήσιο Κόστος Λειτουργίας LED (€)
[6]</t>
  </si>
  <si>
    <r>
      <rPr>
        <sz val="10"/>
        <color rgb="FF000000"/>
        <rFont val="Calibri"/>
        <family val="2"/>
        <charset val="161"/>
      </rPr>
      <t>Ετήσιο Κόστος Λειτουργίας LED (</t>
    </r>
    <r>
      <rPr>
        <sz val="10"/>
        <color rgb="FF000000"/>
        <rFont val="Calibri"/>
        <family val="2"/>
        <charset val="161"/>
      </rPr>
      <t>Συντήρηση+Ενεργειακά κόστη) (€)
[7]=[6]</t>
    </r>
  </si>
  <si>
    <t>Ιδία κεφάλαια (€)
[8]=VIII</t>
  </si>
  <si>
    <r>
      <rPr>
        <sz val="10"/>
        <color rgb="FF000000"/>
        <rFont val="Calibri"/>
        <family val="2"/>
        <charset val="161"/>
      </rPr>
      <t>Ετήσιο κόστος Λειτρουργίας Συμβατικού Συστήματος (</t>
    </r>
    <r>
      <rPr>
        <sz val="10"/>
        <color rgb="FF000000"/>
        <rFont val="Calibri"/>
        <family val="2"/>
        <charset val="161"/>
      </rPr>
      <t>Συντήρηση+Ενέργειακά κόστη) (€)
[9]=[IV+VI]</t>
    </r>
  </si>
  <si>
    <t>Ποσοστό Κάλυψης Εξυπηρέτησης Οφειλών 
[10]=[4-7]/[5]</t>
  </si>
  <si>
    <t>III</t>
  </si>
  <si>
    <t>Ετήσια Κατανάλωσης Ενέργειας Δικτύου Φωτισμού με LED </t>
  </si>
  <si>
    <t>IV</t>
  </si>
  <si>
    <t>Συνολικό Κόστος Ετήσιας Κατανάλωσης Ενέργειας Δικτύου Φωτισμού με Συμβατικούς Λαμπτήρες </t>
  </si>
  <si>
    <t>V</t>
  </si>
  <si>
    <t>Συνολικό Κόστος Ετήσιας Κατανάλωσης Ενέργειας Δικτύου Φωτισμού με LED </t>
  </si>
  <si>
    <t>VI</t>
  </si>
  <si>
    <t>VII</t>
  </si>
  <si>
    <t>Ετήσιο Κόστος Συντήρησης Δικτύου Φωτισμού με LED</t>
  </si>
  <si>
    <t>VIII</t>
  </si>
  <si>
    <t>Συνολικό Κόστος Επένδυσης + ΦΠΑ</t>
  </si>
  <si>
    <t>IX</t>
  </si>
  <si>
    <t>Δάνειο</t>
  </si>
  <si>
    <t>X</t>
  </si>
  <si>
    <t>Ιδία κεφάλαια</t>
  </si>
  <si>
    <t>XI</t>
  </si>
  <si>
    <t>IRR Έργου</t>
  </si>
  <si>
    <t>XII</t>
  </si>
  <si>
    <t>NPV Έργου</t>
  </si>
  <si>
    <t>XIII</t>
  </si>
  <si>
    <t>Προεξοφλητικό επιτόκιο</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</si>
  <si>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</si>
  <si>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t>**1 έτος μεταβατική περίοδος 0 κόστος συμβατικού 0 κόστος νέου</t>
  </si>
  <si>
    <t>Σταθμισμένο κόστος έργου:</t>
  </si>
  <si>
    <t>€/kWh</t>
  </si>
  <si>
    <t>Δεδομένα Δανείου</t>
  </si>
  <si>
    <t>Ημερομηνία Πληρωμής</t>
  </si>
  <si>
    <t>Ποσό Πληρωμής</t>
  </si>
  <si>
    <t>Τόκοι</t>
  </si>
  <si>
    <t>Κεφάλαιο</t>
  </si>
  <si>
    <t>Υπόλοιπο</t>
  </si>
  <si>
    <t>Ποσό Δανείου</t>
  </si>
  <si>
    <t>Ετήσιο Επιτόκιο</t>
  </si>
  <si>
    <t>Διάρκεια του Δανείου σε Χρόνια (0-12)</t>
  </si>
  <si>
    <t>Πρώτη Ημερομηνία Πληρωμής</t>
  </si>
  <si>
    <t>Συχνότητα Πληρωμών</t>
  </si>
  <si>
    <t>Ετήσια</t>
  </si>
  <si>
    <t>Σύνοψη</t>
  </si>
  <si>
    <t>Αριθμός Δόσεων</t>
  </si>
  <si>
    <t>Επιτόκιο (ανα περίοδο)</t>
  </si>
  <si>
    <t>Ποσό πληρωμής (ανα περίοδο)</t>
  </si>
  <si>
    <t>Σύνολο Τόκων</t>
  </si>
  <si>
    <t>Σύνολο Πληρωμών</t>
  </si>
  <si>
    <t>*Η διάρκεια ζωής των φωτιστικών σωμάτων λαμβάνεται ίση με 15 έτη σύμφωνα με την αρ. πρωτ. 46/7094/30.03.2011 Απόφαση του Υπουργείου Περιβάλλοντος και Ενέργειας.
</t>
  </si>
  <si>
    <t>Έκδοση 1.2</t>
  </si>
  <si>
    <t>Τα κελιά εισαγωγής δεδομένων έχουν χρώμα μπλε.</t>
  </si>
  <si>
    <t>Κελί Εισαγωγής Δεδομένων</t>
  </si>
  <si>
    <t>Φύλλο εργασίας "Περιγραφή Έργου"</t>
  </si>
  <si>
    <t>Εισάγονται βασικά στοιχεία του υπό μελέτη έργου. Συστήνεται να δοθεί προσοχή στους περιορισμούς ως προς το μήκος του κειμένου που εισάγεται, ώστε να διατηρηθεί μία ενιαία αντιμετώπιση από όλους όσους χρησιμοποιούν το εργαλείο. Οι περιορισμοί εισήχθηκαν με σκοπό την καλύτερη μελλοντική συγκεντρωτική απεικόνιση των υποβληθέντων στοιχείων.</t>
  </si>
  <si>
    <t>Φύλλο εργασίας "Γενικά Δεδομένα"</t>
  </si>
  <si>
    <r>
      <rPr>
        <sz val="9"/>
        <color rgb="FF000000"/>
        <rFont val="Calibri"/>
        <family val="2"/>
        <charset val="161"/>
      </rPr>
      <t>Εισάγονται οι βασικές μοναδιαίες τιμές που λαμβάνονται υπόψη στο υπό μελέτη έργο και αφορούν:
• Το Φόρο Προστιθέμενης Αξίας.
</t>
    </r>
    <r>
      <rPr>
        <i val="true"/>
        <sz val="9"/>
        <color rgb="FF000000"/>
        <rFont val="Calibri"/>
        <family val="2"/>
        <charset val="161"/>
      </rPr>
      <t>Η τιμή που εισάγεται είναι σύμφωνα με το καθεστώς ΦΠΑ στο οποίο υπόκειται ο Δικαιούχος.
</t>
    </r>
    <r>
      <rPr>
        <sz val="9"/>
        <color rgb="FF000000"/>
        <rFont val="Calibri"/>
        <family val="2"/>
        <charset val="161"/>
      </rPr>
      <t>
• Το ποσοστό προμήθειας φωτιστικών σωμάτων ή και εξαρτημάτων τους για αποθήκευση ώστε να διασφαλιστεί η άμεση αποκατάσταση τυχόν ζημιών/ βλαβών.
</t>
    </r>
    <r>
      <rPr>
        <i val="true"/>
        <sz val="9"/>
        <color rgb="FF000000"/>
        <rFont val="Calibri"/>
        <family val="2"/>
        <charset val="161"/>
      </rPr>
      <t>Συστήνεται η τιμή που εισάγεται να μην υπερβαίνει το 1,5% με 2,00%. Το ποσοστό αυτό εφαρμόζεται επί του συνόλου των φωτιστικών σωμάτων ανά κατηγορία και φαίνεται στο φύλλο «Νέα ΦΣ».
</t>
    </r>
    <r>
      <rPr>
        <sz val="9"/>
        <color rgb="FF000000"/>
        <rFont val="Calibri"/>
        <family val="2"/>
        <charset val="161"/>
      </rPr>
      <t>
• Το ποσοστό προμήθειας βραχιόνων για αποθήκευση ώστε να διασφαλιστεί η άμεση αποκατάσταση τυχόν ζημιών/ βλαβών.
</t>
    </r>
    <r>
      <rPr>
        <i val="true"/>
        <sz val="9"/>
        <color rgb="FF000000"/>
        <rFont val="Calibri"/>
        <family val="2"/>
        <charset val="161"/>
      </rPr>
      <t>Συστήνεται η τιμή που εισάγεται να μην υπερβαίνει το 1,5% με 2,00%. Το ποσοστό αυτό εφαρμόζεται επί το σύνολο των βραχιόνων ανά κατηγορία και φαίνεται στο φύλλο «Βραχίονες».
</t>
    </r>
    <r>
      <rPr>
        <i val="true"/>
        <sz val="9"/>
        <color rgb="FF000000"/>
        <rFont val="Calibri"/>
        <family val="2"/>
        <charset val="161"/>
      </rPr>
      <t>
• τη διάρκεια του Δανείου σε Χρόνια (0-12).
• το ετήσιο Κόστος Συντήρησης Δικτύου Φωτισμού με Συμβατικούς Λαμπτήρες.
Η τιμή που εισάγεται πρέπει να τεκμηριώνεται πλήρως από στοιχεία παρελθοντικών ετών.</t>
    </r>
  </si>
  <si>
    <t>Φύλλο εργασίας "Συμβατικά ΦΣ"</t>
  </si>
  <si>
    <r>
      <rPr>
        <sz val="9"/>
        <color rgb="FF000000"/>
        <rFont val="Calibri"/>
        <family val="2"/>
        <charset val="161"/>
      </rPr>
      <t>Εισάγονται δεδομένα σχετικά με τα Συμβατικά Φωτιστικά Σώματα ανά κατηγορία και συγκεκριμένα:
• Η Υφιστάμενη τεχνολογία Φ/Σ &amp; Λαμπτήρων.
</t>
    </r>
    <r>
      <rPr>
        <i val="true"/>
        <sz val="9"/>
        <color rgb="FF000000"/>
        <rFont val="Calibri"/>
        <family val="2"/>
        <charset val="161"/>
      </rPr>
      <t>Επιλέγεται από αναδυόμενη λίστα την περιγραφή της υφιστάμενης τεχνολογίας Φωτιστικών Σωμάτων και Λαμπτήρων που πρόκειται να αντικατασταθούν. Για παράδειγμα «Φωτιστικά σώματα οδοφωτισμού τύπου βραχίονα με λαμπτήρα νατρίου υψηλής πίεσης (NaLP)» ή «Φωτιστικά σώματα οδοφωτισμού τύπου βραχίονα με λαμπτήρα νατρίου υψηλής πίεσης (NaLP)».
Στο φύλλο εργασίας «Βοήθεια» (βλέπε παρακάτω Πίνακα 1), υπάρχει προσυμπληρωμένη λίστα που περιέχει τα βασικά Φωτιστικά Σώματα Συμβατικής Τεχνολογίας. Ο χρήστης έχει τη δυνατότητα να  συμπληρώσει στη συγκεκριμένη λίστα μέχρι και δέκα (10) νέες συνοπτικές περιγραφές. 
</t>
    </r>
    <r>
      <rPr>
        <sz val="9"/>
        <color rgb="FF000000"/>
        <rFont val="Calibri"/>
        <family val="2"/>
        <charset val="161"/>
      </rPr>
      <t>
• Συντομογραφία
</t>
    </r>
    <r>
      <rPr>
        <i val="true"/>
        <sz val="9"/>
        <color rgb="FF000000"/>
        <rFont val="Calibri"/>
        <family val="2"/>
        <charset val="161"/>
      </rPr>
      <t>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rgb="FF000000"/>
        <rFont val="Calibri"/>
        <family val="2"/>
        <charset val="161"/>
      </rPr>
      <t>
• Τεμάχια
</t>
    </r>
    <r>
      <rPr>
        <i val="true"/>
        <sz val="9"/>
        <color rgb="FF000000"/>
        <rFont val="Calibri"/>
        <family val="2"/>
        <charset val="161"/>
      </rPr>
      <t>Καταχωρείται ο αριθμός των Φωτιστικών Σωμάτων προς αντικατάσταση για τη συγκεκριμένη κατηγορία.
</t>
    </r>
    <r>
      <rPr>
        <sz val="9"/>
        <color rgb="FF000000"/>
        <rFont val="Calibri"/>
        <family val="2"/>
        <charset val="161"/>
      </rPr>
      <t>
• Ισχύς Λαμπτήρα
</t>
    </r>
    <r>
      <rPr>
        <i val="true"/>
        <sz val="9"/>
        <color rgb="FF000000"/>
        <rFont val="Calibri"/>
        <family val="2"/>
        <charset val="161"/>
      </rPr>
      <t>Καταχωρείται η ισχύς του συμβατικού Λαμπτήρ για το προς αντικατάσταση Φωτιστικό Σώμα.
</t>
    </r>
    <r>
      <rPr>
        <sz val="9"/>
        <color rgb="FF000000"/>
        <rFont val="Calibri"/>
        <family val="2"/>
        <charset val="161"/>
      </rPr>
      <t>
• Ισχύς Συστήματος
</t>
    </r>
    <r>
      <rPr>
        <i val="true"/>
        <sz val="9"/>
        <color rgb="FF000000"/>
        <rFont val="Calibri"/>
        <family val="2"/>
        <charset val="161"/>
      </rPr>
      <t>Καταχωρείται η ισχύς του συμβατικού Συστήματος. Περιλαμβάνει την Ισχύ του Φωτιστικού Σώματος και των συστημάτων οδήγησης.
• </t>
    </r>
    <r>
      <rPr>
        <i val="true"/>
        <sz val="9"/>
        <color rgb="FF000000"/>
        <rFont val="Calibri"/>
        <family val="2"/>
        <charset val="161"/>
      </rPr>
      <t>Τεμάχια εκτός λειτουργία
Καταχωρείται των αριθμό των Φωτιστικών Σωμάτων που δεν είναι σε λειτουργία για εύλογο χρονικό διάστημα και η κατάσταση αυτή επηρεάζει το οικονομικό σκέλος του υπό μελέτη έργου.
Επισημαίνεται ότι για να είναι ευδιάκριτη και αναλυτική η περιγραφή της επιχειρούμενης παρέμβασης επιβάλλεται η κατηγοριοποίηση της υφιστάμενης κατάστασης να ομαδοποιηθεί λαμβάνοντας υπόψη τα παρακάτω:
1. Είδος Φωτιστικών Σωμάτων προς αντικατάσταση
2. Ισχύς Φωτιστικών Σωμάτων προς αντικατάσταση
3. Δυνατότητα dimming των νέων Φωτιστικών Σωμάτων που θα αντικαταστήσει τα παραπάνω.</t>
    </r>
  </si>
  <si>
    <t>Πίνακας 1* 
Φωτιστικά σώματα οδοφωτισμού τύπου βραχίονα Συμβατικής Τεχνολογίας</t>
  </si>
  <si>
    <t>*O Πίνακας συστήνεται να συμπληρώνεται ΠΡΙΝ τη συμπλήρωση του Φύλλου "Συμβατικά ΦΣ"</t>
  </si>
  <si>
    <t> Συνοπτική περιγραφή</t>
  </si>
  <si>
    <t>Φωτιστικά σώματα οδοφωτισμού τύπου βραχίονα με λαμπτήρα νατρίου χαμηλής πίεσης (NaLP)</t>
  </si>
  <si>
    <t>Φωτιστικά σώματα οδοφωτισμού τύπου βραχίονα με λαμπτήρα νατρίου υψηλής πίεσης (NaHP)</t>
  </si>
  <si>
    <t>Φωτιστικά σώματα οδοφωτισμού τύπου βραχίονα με λαμπτήρα μαγνητικής επαγωγής</t>
  </si>
  <si>
    <t>Φωτιστικό Σώμα Οδοφωτισμού με λαμπτήρα μεταλλικών αλογονιδίων </t>
  </si>
  <si>
    <t>Φωτιστικό Σώμα Οδοφωτισμού με λαμπτήρα ατμών υδραργύρου</t>
  </si>
  <si>
    <t>ΦΩΤΙΣΤΙΚΑ ΚΟΡΥΦΗΣ ΜΕ ΛΑΜΠΑ 80HG</t>
  </si>
  <si>
    <t>Φύλλο εργασίας "Νέα ΦΣ"</t>
  </si>
  <si>
    <r>
      <rPr>
        <sz val="9"/>
        <color rgb="FF000000"/>
        <rFont val="Calibri"/>
        <family val="2"/>
        <charset val="161"/>
      </rPr>
      <t>Εισάγονται δεδομένα σχετικά με τα Νέας Τεχνολογίας Φωτιστικά Σώματα και Λαμπτήρες ανά κατηγορία Συμβατικών Φωτιστικών Σωμάτων και Λαμπτήρων που αντικαθίστανται αντίστοιχα και συγκεκριμένα:
• Νέος είδος τεχνολογίας Φ/Σ &amp; Λαμπτήρων
</t>
    </r>
    <r>
      <rPr>
        <i val="true"/>
        <sz val="9"/>
        <color rgb="FF000000"/>
        <rFont val="Calibri"/>
        <family val="2"/>
        <charset val="161"/>
      </rPr>
      <t>Επιλέγεται από αναδυόμενη λίστα, την περιγραφή της Νέας Τεχνολογίας Φωτιστικών Σωμάτων και Λαμπτήρων που πρόκειται να αντικαταστήσουν τα αντίστοιχα Συμβατικά. Για παράδειγμα «Φωτιστικά σώματα οδοφωτισμού τύπου βραχίονα με φωτεινές πηγές τεχνολογίας διόδων φωτοεκπομπής (LED) - Ισχύος 50−80 W, χωρίς βραχίονα».
Στο φύλλο εργασίας «Βοήθεια» (βλέπε παρακάτω Πίνακα 2), υπάρχει προσυμπληρωμένη λίστα που περιέχει τα βασικά Φωτιστικά Σώματα Τεχνολογίας LED. Ο χρήστης έχει τη δυνατότητα να  συμπληρώσει στη συγκεκριμένη λίστα μέχρι και δέκα (10) νέες συνοπτικές περιγραφές. 
</t>
    </r>
    <r>
      <rPr>
        <sz val="9"/>
        <color rgb="FF000000"/>
        <rFont val="Calibri"/>
        <family val="2"/>
        <charset val="161"/>
      </rPr>
      <t>
• Συντομογραφία
</t>
    </r>
    <r>
      <rPr>
        <i val="true"/>
        <sz val="9"/>
        <color rgb="FF000000"/>
        <rFont val="Calibri"/>
        <family val="2"/>
        <charset val="161"/>
      </rPr>
      <t>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rgb="FF000000"/>
        <rFont val="Calibri"/>
        <family val="2"/>
        <charset val="161"/>
      </rPr>
      <t>• Ελάχιστη απόδοση Φωτιστικού (lm/w)
</t>
    </r>
    <r>
      <rPr>
        <i val="true"/>
        <sz val="9"/>
        <color rgb="FF000000"/>
        <rFont val="Calibri"/>
        <family val="2"/>
        <charset val="161"/>
      </rPr>
      <t>Επισημαίνεται ότι η τιμή πρέπει να είναι μεγαλύτερη ή ίση με την τιμή που έχει εισαχθεί στο φύλλο "Γενικά Δεδομένα". Προσοχή, άλλη τιμή προβλέπεται για τα Φωτιστικά Σώματα και άλλη για τους Λαμπτήρες νέας τεχνολογίας Led.
</t>
    </r>
    <r>
      <rPr>
        <sz val="9"/>
        <color rgb="FF000000"/>
        <rFont val="Calibri"/>
        <family val="2"/>
        <charset val="161"/>
      </rPr>
      <t>  
• Lumen φωτιστικού
</t>
    </r>
    <r>
      <rPr>
        <i val="true"/>
        <sz val="9"/>
        <color rgb="FF000000"/>
        <rFont val="Calibri"/>
        <family val="2"/>
        <charset val="161"/>
      </rPr>
      <t>Καταχωρείται η αντίστοιχη τιμή.
</t>
    </r>
    <r>
      <rPr>
        <i val="true"/>
        <sz val="9"/>
        <color rgb="FF000000"/>
        <rFont val="Calibri"/>
        <family val="2"/>
        <charset val="161"/>
      </rPr>
      <t>• Dimming
Επιλέγεται αν η συγκεκριμένη κατηγορία Φωτιστικών Σωμάτων ή Λαμπτήρων θα ελέγχεται ή όχι ως προς τη φωτεινότητά τους.</t>
    </r>
  </si>
  <si>
    <t>Πίνακας 2**
60.10.40. Φωτιστικά σώματα οδοφωτισμού τύπου βραχίονα με φωτεινές πηγές τεχνολογίας διόδων φωτοεκπομπής (LED) - Σύμφωνα με το ΦΕΚ 3347/2014 &amp; 1088/2015</t>
  </si>
  <si>
    <t>**O Πίνακας συμπληρώνεται ΠΡΙΝ τη συμπλήρωση του Φύλλου "Νέα ΦΣ"</t>
  </si>
  <si>
    <t>Α.Τ. (Αριθμός Τιμολογίου)</t>
  </si>
  <si>
    <t>Άρθρο Αναθεώρησης</t>
  </si>
  <si>
    <t>Τιμή Μον. (€)</t>
  </si>
  <si>
    <t>60.10.40.01</t>
  </si>
  <si>
    <t>LED Ισχύος 25−50 W, χωρίς βραχίονα</t>
  </si>
  <si>
    <t> ΗΛΜ−103</t>
  </si>
  <si>
    <t> τεμ.</t>
  </si>
  <si>
    <t>60.10.40.03</t>
  </si>
  <si>
    <t>LED Ισχύος 50−80 W, χωρίς βραχίονα</t>
  </si>
  <si>
    <t>60.10.40.05</t>
  </si>
  <si>
    <t>LED Ισχύος 80−110 W, χωρίς βραχίονα</t>
  </si>
  <si>
    <t>60.10.40.07</t>
  </si>
  <si>
    <t>LED Ισχύος 110−150 W, χωρίς βραχίονα</t>
  </si>
  <si>
    <t>60.10.40.07Ν</t>
  </si>
  <si>
    <t>LED Ισχύος 150−200 W, χωρίς βραχίονα</t>
  </si>
  <si>
    <t>60.10.40.09</t>
  </si>
  <si>
    <t>LED Ισχύος &gt;200 W, χωρίς βραχίονα</t>
  </si>
  <si>
    <t>Άλλο</t>
  </si>
  <si>
    <t>Φύλλο εργασίας "Βραχίονες"</t>
  </si>
  <si>
    <t>Εισάγεται μόνο ο αριθμός των βραχιόνων που θα αντικατασταθούν.</t>
  </si>
  <si>
    <t>Φύλλο εργασίας "Λοιπός Εξοπλισμός"</t>
  </si>
  <si>
    <t>Καταχωρείται ο λοιπός εξοπλισμός που απαιτείται για την ορθή και ασφαλή λειτουργία της επένδυσης όπως αντικεραυνική προστασία και τεχνικά μέσα διαχείρισης.</t>
  </si>
  <si>
    <t>Φύλλα "Αποτελέσματα", "Υπολογισμοί", "Δάνειο" &amp; "Οικονομικότητα"</t>
  </si>
  <si>
    <t>Ο χρήστης δεν εισάγει καμία τιμή. Συμπληρώνονται αυτόματα.</t>
  </si>
  <si>
    <t>IRR Έργου: Ο Εσωτερικός Βαθμός Απόδοσης είναι ένας δείκτης αποτίμησης της οικονομικής απόδοσης μιας επένδυσης, ο οποίος ισοδυναμεί με την τιμή του προεξοφλητικού επιτοκίου που μηδενίζει την καθαρά παρούσα αξία της επένδυσης. </t>
  </si>
  <si>
    <t>NPV Έργου: Η Καθαρή Παρούσα Αξία είναι ένας δείκτης αποτίμησης της οικονομικής απόδοσης μιας επένδυσης, ο οποίος ισούται με το άθροισμα των παρουσών αξιών όλων των εισερχόμενων και εξερχόμενων χρηματορροών της επένδυσης για μια συγκεκριμένη χρονική περίοδο.</t>
  </si>
  <si>
    <t>Σταθμισμένο κόστος έργου: Ισούται με τον λόγο του αθροίσματος της καθαρής παρούσας αξίας του κόστους επένδυσης και του ετήσιου κόστους λειτουργίας μετά την υλοποίηση της παρέμβασης προς το άθροισμα της εξοικονομούμενης ενέργειας (εκφρασμένο είτε ως Καθαρή Παρούσα Αξία είτε ως απλό άθροισμα).  </t>
  </si>
  <si>
    <t>Ποσοστό Κάλυψης Εξυπηρέτησης Οφειλών: Ισούται με τον λόγο του εξοικονομούμενου κόστους συντήρησης και κατανάλωσης ενέργειας λόγω της υλοποίησης της παρέμβασης προς το κόστος κεφαλαίου σε ετήσια βάση.  </t>
  </si>
  <si>
    <t>Πίνακας 1</t>
  </si>
  <si>
    <t>Πίνακας 2</t>
  </si>
  <si>
    <t>Πίνακας 3</t>
  </si>
  <si>
    <t>Πίνακας 4</t>
  </si>
  <si>
    <t>Πίνακας 5</t>
  </si>
  <si>
    <t>Πίνακας 6</t>
  </si>
  <si>
    <t>Πίνακας 7</t>
  </si>
  <si>
    <t>A</t>
  </si>
  <si>
    <t>B</t>
  </si>
  <si>
    <t>Γ</t>
  </si>
  <si>
    <t>Δ</t>
  </si>
  <si>
    <t>Ε</t>
  </si>
  <si>
    <t>ΣΤ</t>
  </si>
  <si>
    <t>Ζ</t>
  </si>
  <si>
    <t>Η</t>
  </si>
  <si>
    <t>Θ</t>
  </si>
  <si>
    <t>ΠΡΙΝ</t>
  </si>
  <si>
    <t>ΜΕΤΑ</t>
  </si>
  <si>
    <t>Α</t>
  </si>
  <si>
    <t>Β</t>
  </si>
  <si>
    <t>Ι</t>
  </si>
  <si>
    <t>Κ</t>
  </si>
  <si>
    <t>Τεχνολογία Λαμπτήρα/ 
Φωτιστικού Σώματος</t>
  </si>
  <si>
    <t>Ισχύς Συμβατικού Λαμπτήρα/ Φωτιστικού Σώματος</t>
  </si>
  <si>
    <t>Ισχύς Συμβατικού Συστήματος Φωτιστικού Σώματος</t>
  </si>
  <si>
    <t>Συνολικός αριθμός σε λειτουργία</t>
  </si>
  <si>
    <t>Συνολικός αριθμός εκτός λειτουργίας</t>
  </si>
  <si>
    <t>Ισχύς Συμβατικού Λαμπτήρα</t>
  </si>
  <si>
    <t>Ισχύς Συμβατικού Συστήματος Φωτιστικού</t>
  </si>
  <si>
    <t>Ώρες λειτουργίας</t>
  </si>
  <si>
    <t>Συνολική κατανάλωση ηλεκτρικής ενέργειας
(Γ x Δ x ΣΤ)</t>
  </si>
  <si>
    <t>Κόστος ηλεκτρικής ενέργειας</t>
  </si>
  <si>
    <t>Ετήσια Δαπάνη
(Ζ x H)</t>
  </si>
  <si>
    <t>Τεχνολογία Σύγχρονου Λαμπτήρα/ Φωτιστικού Σώματος</t>
  </si>
  <si>
    <t>Ισχύς Σύγχρονου Λαμπτήρα</t>
  </si>
  <si>
    <t>Ισχύς Σύγχρονου Συστήματος Φωτιστικού</t>
  </si>
  <si>
    <t>Δυνατότητα Dimming</t>
  </si>
  <si>
    <t>Αριθμός φωτιστικών σωμάτων</t>
  </si>
  <si>
    <t>Δυνατότητα Dimming*</t>
  </si>
  <si>
    <t>Μείωση κατανάλωσης ως αποτέλεσμα του dimming</t>
  </si>
  <si>
    <t>Αριθμός σε λειτουργία</t>
  </si>
  <si>
    <t>Αριθμός εκτός λειτουργίας</t>
  </si>
  <si>
    <t>Κατανάλωση ηλεκτρικής ενέργειας
[(Γ x ΣΤ x Η )
(1-Ε)/100]  </t>
  </si>
  <si>
    <t>Ετήσια Δαπάνη
(Θ x Ι)</t>
  </si>
  <si>
    <t>Ισχύς Σύγχρονου Λαμπτήρα/ Φωτιστικού Σώματος</t>
  </si>
  <si>
    <t>Αριθμός λαμπτήρων/  φωτιστικών σωμάτων*</t>
  </si>
  <si>
    <t>Κόστος προμήθειας και εγκατάστασης</t>
  </si>
  <si>
    <t>Συνολικό κόστος</t>
  </si>
  <si>
    <t>Αριθμός βραχιόνων*</t>
  </si>
  <si>
    <t>Κόστος απεγκατάστασης</t>
  </si>
  <si>
    <t>Κόστος προμήθειας &amp; εγκατάστασης</t>
  </si>
  <si>
    <t>(W)</t>
  </si>
  <si>
    <t>Ώρες</t>
  </si>
  <si>
    <t>kWh</t>
  </si>
  <si>
    <t>€/έτος</t>
  </si>
  <si>
    <t>(ναι/όχι)</t>
  </si>
  <si>
    <t>(Ναι/Όχι)</t>
  </si>
  <si>
    <t>%</t>
  </si>
  <si>
    <t>€/τεμάχιο</t>
  </si>
  <si>
    <t>€</t>
  </si>
  <si>
    <t>ΣΥΝΟΛΟ</t>
  </si>
</sst>
</file>

<file path=xl/styles.xml><?xml version="1.0" encoding="utf-8"?>
<styleSheet xmlns="http://schemas.openxmlformats.org/spreadsheetml/2006/main">
  <numFmts count="20">
    <numFmt numFmtId="164" formatCode="GENERAL"/>
    <numFmt numFmtId="165" formatCode="DD/MM/YYYY"/>
    <numFmt numFmtId="166" formatCode="@"/>
    <numFmt numFmtId="167" formatCode="DD/MM/YYYY;@"/>
    <numFmt numFmtId="168" formatCode="DD/MMM/YYYY;@"/>
    <numFmt numFmtId="169" formatCode="0.00%"/>
    <numFmt numFmtId="170" formatCode="0.0000"/>
    <numFmt numFmtId="171" formatCode="0.00"/>
    <numFmt numFmtId="172" formatCode="#,##0.00"/>
    <numFmt numFmtId="173" formatCode="#,##0"/>
    <numFmt numFmtId="174" formatCode="0%"/>
    <numFmt numFmtId="175" formatCode="#,##0.00\ [$€-408]"/>
    <numFmt numFmtId="176" formatCode="#,##0.00\ [$€-1]"/>
    <numFmt numFmtId="177" formatCode="#,##0.00&quot; €&quot;;[RED]\-#,##0.00&quot; €&quot;"/>
    <numFmt numFmtId="178" formatCode="_-* #,##0.00\ [$€-408]_-;\-* #,##0.00\ [$€-408]_-;_-* \-??\ [$€-408]_-;_-@_-"/>
    <numFmt numFmtId="179" formatCode="0.000%"/>
    <numFmt numFmtId="180" formatCode="D/M/YYYY"/>
    <numFmt numFmtId="181" formatCode="GENERAL"/>
    <numFmt numFmtId="182" formatCode="#.##000\ [$€-408]"/>
    <numFmt numFmtId="183" formatCode="#,##0.0000"/>
  </numFmts>
  <fonts count="35">
    <font>
      <sz val="11"/>
      <color rgb="FF000000"/>
      <name val="Calibri"/>
      <family val="2"/>
      <charset val="1"/>
    </font>
    <font>
      <sz val="10"/>
      <name val="Arial"/>
      <family val="0"/>
      <charset val="161"/>
    </font>
    <font>
      <sz val="10"/>
      <name val="Arial"/>
      <family val="0"/>
      <charset val="161"/>
    </font>
    <font>
      <sz val="10"/>
      <name val="Arial"/>
      <family val="0"/>
      <charset val="161"/>
    </font>
    <font>
      <b val="true"/>
      <i val="true"/>
      <sz val="10"/>
      <name val="Arial"/>
      <family val="2"/>
      <charset val="161"/>
    </font>
    <font>
      <b val="true"/>
      <sz val="12"/>
      <color rgb="FF000000"/>
      <name val="Calibri"/>
      <family val="2"/>
      <charset val="161"/>
    </font>
    <font>
      <sz val="11"/>
      <color rgb="FFFF0000"/>
      <name val="Calibri"/>
      <family val="2"/>
      <charset val="1"/>
    </font>
    <font>
      <i val="true"/>
      <sz val="8"/>
      <color rgb="FF000000"/>
      <name val="Calibri"/>
      <family val="2"/>
      <charset val="161"/>
    </font>
    <font>
      <i val="true"/>
      <sz val="9"/>
      <color rgb="FF000000"/>
      <name val="Calibri"/>
      <family val="2"/>
      <charset val="161"/>
    </font>
    <font>
      <sz val="11"/>
      <name val="Calibri"/>
      <family val="2"/>
      <charset val="161"/>
    </font>
    <font>
      <vertAlign val="subscript"/>
      <sz val="11"/>
      <name val="Calibri"/>
      <family val="2"/>
      <charset val="161"/>
    </font>
    <font>
      <sz val="11"/>
      <name val="Calibri"/>
      <family val="2"/>
      <charset val="1"/>
    </font>
    <font>
      <i val="true"/>
      <sz val="9"/>
      <name val="Calibri"/>
      <family val="2"/>
      <charset val="161"/>
    </font>
    <font>
      <sz val="10"/>
      <color rgb="FF000000"/>
      <name val="Calibri"/>
      <family val="2"/>
      <charset val="161"/>
    </font>
    <font>
      <sz val="10"/>
      <color rgb="FF000000"/>
      <name val="Calibri"/>
      <family val="2"/>
      <charset val="1"/>
    </font>
    <font>
      <b val="true"/>
      <sz val="10"/>
      <color rgb="FF000080"/>
      <name val="Calibri"/>
      <family val="2"/>
      <charset val="161"/>
    </font>
    <font>
      <sz val="10"/>
      <color rgb="FF000080"/>
      <name val="Calibri"/>
      <family val="2"/>
      <charset val="161"/>
    </font>
    <font>
      <sz val="11"/>
      <color rgb="FF000000"/>
      <name val="Calibri"/>
      <family val="2"/>
      <charset val="161"/>
    </font>
    <font>
      <b val="true"/>
      <vertAlign val="subscript"/>
      <sz val="11"/>
      <color rgb="FF000000"/>
      <name val="Calibri"/>
      <family val="2"/>
      <charset val="161"/>
    </font>
    <font>
      <sz val="10"/>
      <name val="Calibri"/>
      <family val="2"/>
      <charset val="161"/>
    </font>
    <font>
      <b val="true"/>
      <sz val="11"/>
      <color rgb="FF000000"/>
      <name val="Calibri"/>
      <family val="2"/>
      <charset val="161"/>
    </font>
    <font>
      <sz val="10"/>
      <color rgb="FF9C6500"/>
      <name val="Calibri"/>
      <family val="2"/>
      <charset val="161"/>
    </font>
    <font>
      <b val="true"/>
      <sz val="10"/>
      <color rgb="FF000000"/>
      <name val="Calibri"/>
      <family val="2"/>
      <charset val="161"/>
    </font>
    <font>
      <b val="true"/>
      <sz val="11"/>
      <name val="Calibri"/>
      <family val="2"/>
      <charset val="161"/>
    </font>
    <font>
      <b val="true"/>
      <sz val="15"/>
      <color rgb="FF1F497D"/>
      <name val="Calibri"/>
      <family val="2"/>
      <charset val="161"/>
    </font>
    <font>
      <sz val="11"/>
      <color rgb="FF3F3F76"/>
      <name val="Calibri"/>
      <family val="2"/>
      <charset val="161"/>
    </font>
    <font>
      <b val="true"/>
      <sz val="11"/>
      <color rgb="FF1F497D"/>
      <name val="Calibri"/>
      <family val="2"/>
      <charset val="161"/>
    </font>
    <font>
      <b val="true"/>
      <sz val="18"/>
      <color rgb="FF000000"/>
      <name val="Calibri"/>
      <family val="2"/>
    </font>
    <font>
      <sz val="10"/>
      <color rgb="FF000000"/>
      <name val="Calibri"/>
      <family val="2"/>
    </font>
    <font>
      <b val="true"/>
      <sz val="10"/>
      <color rgb="FF000000"/>
      <name val="Calibri"/>
      <family val="2"/>
    </font>
    <font>
      <b val="true"/>
      <i val="true"/>
      <sz val="11"/>
      <color rgb="FF000080"/>
      <name val="Calibri"/>
      <family val="2"/>
      <charset val="161"/>
    </font>
    <font>
      <sz val="9"/>
      <color rgb="FF000000"/>
      <name val="Calibri"/>
      <family val="2"/>
      <charset val="161"/>
    </font>
    <font>
      <b val="true"/>
      <i val="true"/>
      <sz val="9"/>
      <color rgb="FF000080"/>
      <name val="Calibri"/>
      <family val="2"/>
      <charset val="161"/>
    </font>
    <font>
      <b val="true"/>
      <sz val="8"/>
      <color rgb="FF000000"/>
      <name val="Verdana"/>
      <family val="2"/>
      <charset val="161"/>
    </font>
    <font>
      <sz val="8"/>
      <color rgb="FF000000"/>
      <name val="Verdana"/>
      <family val="2"/>
      <charset val="161"/>
    </font>
  </fonts>
  <fills count="14">
    <fill>
      <patternFill patternType="none"/>
    </fill>
    <fill>
      <patternFill patternType="gray125"/>
    </fill>
    <fill>
      <patternFill patternType="solid">
        <fgColor rgb="FFFFFFC6"/>
        <bgColor rgb="FFFFFFB4"/>
      </patternFill>
    </fill>
    <fill>
      <patternFill patternType="solid">
        <fgColor rgb="FFFFC000"/>
        <bgColor rgb="FFF79646"/>
      </patternFill>
    </fill>
    <fill>
      <patternFill patternType="solid">
        <fgColor rgb="FFF2F2F2"/>
        <bgColor rgb="FFFFFFFF"/>
      </patternFill>
    </fill>
    <fill>
      <patternFill patternType="solid">
        <fgColor rgb="FFDCE6F2"/>
        <bgColor rgb="FFD9D9D9"/>
      </patternFill>
    </fill>
    <fill>
      <patternFill patternType="solid">
        <fgColor rgb="FFFFFFB4"/>
        <bgColor rgb="FFFFFFC6"/>
      </patternFill>
    </fill>
    <fill>
      <patternFill patternType="solid">
        <fgColor rgb="FFC6D9F1"/>
        <bgColor rgb="FFD9D9D9"/>
      </patternFill>
    </fill>
    <fill>
      <patternFill patternType="solid">
        <fgColor rgb="FFD9D9D9"/>
        <bgColor rgb="FFDCE6F2"/>
      </patternFill>
    </fill>
    <fill>
      <patternFill patternType="solid">
        <fgColor rgb="FFBFBFBF"/>
        <bgColor rgb="FFD9D9D9"/>
      </patternFill>
    </fill>
    <fill>
      <patternFill patternType="solid">
        <fgColor rgb="FF9BBB59"/>
        <bgColor rgb="FF969696"/>
      </patternFill>
    </fill>
    <fill>
      <patternFill patternType="solid">
        <fgColor rgb="FFFFFFFF"/>
        <bgColor rgb="FFF2F2F2"/>
      </patternFill>
    </fill>
    <fill>
      <patternFill patternType="solid">
        <fgColor rgb="FFFFFF00"/>
        <bgColor rgb="FFFFFF00"/>
      </patternFill>
    </fill>
    <fill>
      <patternFill patternType="solid">
        <fgColor rgb="FFF79646"/>
        <bgColor rgb="FFFF8080"/>
      </patternFill>
    </fill>
  </fills>
  <borders count="24">
    <border diagonalUp="false" diagonalDown="false">
      <left/>
      <right/>
      <top/>
      <bottom/>
      <diagonal/>
    </border>
    <border diagonalUp="false" diagonalDown="false">
      <left/>
      <right/>
      <top/>
      <bottom style="thick">
        <color rgb="FF4F81BD"/>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thin"/>
      <diagonal/>
    </border>
    <border diagonalUp="false" diagonalDown="false">
      <left style="thin"/>
      <right style="thin"/>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top style="thin"/>
      <bottom style="thin"/>
      <diagonal/>
    </border>
    <border diagonalUp="false" diagonalDown="false">
      <left style="medium"/>
      <right style="medium"/>
      <top style="thin"/>
      <bottom style="medium"/>
      <diagonal/>
    </border>
    <border diagonalUp="false" diagonalDown="false">
      <left style="thin"/>
      <right/>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4" fontId="0" fillId="0" borderId="0" applyFont="true" applyBorder="false" applyAlignment="true" applyProtection="false">
      <alignment horizontal="general" vertical="bottom" textRotation="0" wrapText="false" indent="0" shrinkToFit="false"/>
    </xf>
    <xf numFmtId="164" fontId="24" fillId="0" borderId="1" applyFont="true" applyBorder="true" applyAlignment="true" applyProtection="false">
      <alignment horizontal="general" vertical="bottom" textRotation="0" wrapText="false" indent="0" shrinkToFit="false"/>
    </xf>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2" xfId="0" applyFont="false" applyBorder="true" applyAlignment="false" applyProtection="true">
      <alignment horizontal="general" vertical="bottom" textRotation="0" wrapText="false" indent="0" shrinkToFit="false"/>
      <protection locked="true" hidden="false"/>
    </xf>
    <xf numFmtId="164" fontId="0" fillId="0" borderId="3" xfId="0" applyFont="false" applyBorder="true" applyAlignment="false" applyProtection="true">
      <alignment horizontal="general" vertical="bottom" textRotation="0" wrapText="false" indent="0" shrinkToFit="false"/>
      <protection locked="true" hidden="false"/>
    </xf>
    <xf numFmtId="164" fontId="0" fillId="0" borderId="4" xfId="0" applyFont="false" applyBorder="true" applyAlignment="false" applyProtection="true">
      <alignment horizontal="general" vertical="bottom" textRotation="0" wrapText="false" indent="0" shrinkToFit="false"/>
      <protection locked="true" hidden="false"/>
    </xf>
    <xf numFmtId="164" fontId="0" fillId="0" borderId="5" xfId="0" applyFont="fals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0" fillId="0" borderId="6" xfId="0" applyFont="false" applyBorder="true" applyAlignment="false" applyProtection="true">
      <alignment horizontal="general" vertical="bottom" textRotation="0" wrapText="false" indent="0" shrinkToFit="false"/>
      <protection locked="true" hidden="false"/>
    </xf>
    <xf numFmtId="164" fontId="4" fillId="2" borderId="7" xfId="0" applyFont="true" applyBorder="true" applyAlignment="true" applyProtection="true">
      <alignment horizontal="center" vertical="center" textRotation="0" wrapText="true" indent="0" shrinkToFit="false"/>
      <protection locked="true" hidden="false"/>
    </xf>
    <xf numFmtId="164" fontId="5" fillId="3" borderId="7" xfId="0" applyFont="true" applyBorder="true" applyAlignment="true" applyProtection="true">
      <alignment horizontal="center" vertical="top" textRotation="0" wrapText="false" indent="0" shrinkToFit="false"/>
      <protection locked="true" hidden="false"/>
    </xf>
    <xf numFmtId="164" fontId="0" fillId="4" borderId="8" xfId="0" applyFont="true" applyBorder="true" applyAlignment="true" applyProtection="true">
      <alignment horizontal="left" vertical="top" textRotation="0" wrapText="false" indent="0" shrinkToFit="false"/>
      <protection locked="true" hidden="false"/>
    </xf>
    <xf numFmtId="165" fontId="0" fillId="5" borderId="9" xfId="0" applyFont="false" applyBorder="true" applyAlignment="true" applyProtection="true">
      <alignment horizontal="left" vertical="top" textRotation="0" wrapText="false" indent="0" shrinkToFit="false"/>
      <protection locked="false" hidden="false"/>
    </xf>
    <xf numFmtId="166" fontId="0" fillId="5" borderId="9"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4" borderId="8" xfId="0" applyFont="true" applyBorder="true" applyAlignment="true" applyProtection="true">
      <alignment horizontal="left" vertical="center" textRotation="0" wrapText="false" indent="0" shrinkToFit="false"/>
      <protection locked="true" hidden="false"/>
    </xf>
    <xf numFmtId="166" fontId="0" fillId="5" borderId="9" xfId="0" applyFont="true" applyBorder="true" applyAlignment="true" applyProtection="true">
      <alignment horizontal="left" vertical="top" textRotation="0" wrapText="true" indent="0" shrinkToFit="false"/>
      <protection locked="false" hidden="false"/>
    </xf>
    <xf numFmtId="166" fontId="0" fillId="5" borderId="9" xfId="0" applyFont="true" applyBorder="true" applyAlignment="true" applyProtection="true">
      <alignment horizontal="left" vertical="center" textRotation="0" wrapText="true" indent="0" shrinkToFit="false"/>
      <protection locked="false" hidden="false"/>
    </xf>
    <xf numFmtId="167" fontId="0" fillId="5" borderId="9" xfId="0" applyFont="false" applyBorder="true" applyAlignment="true" applyProtection="true">
      <alignment horizontal="left" vertical="center" textRotation="0" wrapText="false" indent="0" shrinkToFit="false"/>
      <protection locked="false" hidden="false"/>
    </xf>
    <xf numFmtId="166" fontId="0" fillId="5" borderId="9" xfId="0" applyFont="false" applyBorder="true" applyAlignment="true" applyProtection="true">
      <alignment horizontal="center" vertical="top" textRotation="0" wrapText="false" indent="0" shrinkToFit="false"/>
      <protection locked="false" hidden="false"/>
    </xf>
    <xf numFmtId="164" fontId="6" fillId="0" borderId="0" xfId="0" applyFont="true" applyBorder="true" applyAlignment="fals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right" vertical="bottom" textRotation="0" wrapText="false" indent="0" shrinkToFit="false"/>
      <protection locked="true" hidden="false"/>
    </xf>
    <xf numFmtId="168" fontId="7" fillId="0" borderId="6" xfId="0" applyFont="true" applyBorder="true" applyAlignment="true" applyProtection="true">
      <alignment horizontal="left" vertical="bottom" textRotation="0" wrapText="false" indent="0" shrinkToFit="false"/>
      <protection locked="true" hidden="false"/>
    </xf>
    <xf numFmtId="164" fontId="0" fillId="0" borderId="10" xfId="0" applyFont="false" applyBorder="true" applyAlignment="false" applyProtection="true">
      <alignment horizontal="general" vertical="bottom" textRotation="0" wrapText="false" indent="0" shrinkToFit="false"/>
      <protection locked="true" hidden="false"/>
    </xf>
    <xf numFmtId="164" fontId="0" fillId="0" borderId="11" xfId="0" applyFont="false" applyBorder="true" applyAlignment="false" applyProtection="true">
      <alignment horizontal="general" vertical="bottom" textRotation="0" wrapText="false" indent="0" shrinkToFit="false"/>
      <protection locked="true" hidden="false"/>
    </xf>
    <xf numFmtId="164" fontId="0" fillId="0" borderId="12" xfId="0" applyFont="false" applyBorder="true" applyAlignment="false" applyProtection="true">
      <alignment horizontal="general" vertical="bottom" textRotation="0" wrapText="false" indent="0" shrinkToFit="false"/>
      <protection locked="true" hidden="false"/>
    </xf>
    <xf numFmtId="164" fontId="5" fillId="3" borderId="13" xfId="0" applyFont="true" applyBorder="true" applyAlignment="true" applyProtection="true">
      <alignment horizontal="left" vertical="top" textRotation="0" wrapText="false" indent="0" shrinkToFit="false"/>
      <protection locked="true" hidden="false"/>
    </xf>
    <xf numFmtId="169" fontId="0" fillId="5" borderId="14" xfId="0" applyFont="false" applyBorder="true" applyAlignment="true" applyProtection="true">
      <alignment horizontal="right" vertical="center" textRotation="0" wrapText="false" indent="0" shrinkToFit="false"/>
      <protection locked="false" hidden="false"/>
    </xf>
    <xf numFmtId="164" fontId="8" fillId="6" borderId="9" xfId="0" applyFont="true" applyBorder="true" applyAlignment="true" applyProtection="true">
      <alignment horizontal="left" vertical="center" textRotation="0" wrapText="false" indent="0" shrinkToFit="false"/>
      <protection locked="true" hidden="false"/>
    </xf>
    <xf numFmtId="170" fontId="0" fillId="0" borderId="14" xfId="0" applyFont="false" applyBorder="true" applyAlignment="true" applyProtection="true">
      <alignment horizontal="right" vertical="center" textRotation="0" wrapText="false" indent="0" shrinkToFit="false"/>
      <protection locked="true" hidden="false"/>
    </xf>
    <xf numFmtId="169" fontId="0" fillId="0" borderId="14" xfId="0" applyFont="false" applyBorder="true" applyAlignment="true" applyProtection="true">
      <alignment horizontal="right" vertical="center" textRotation="0" wrapText="false" indent="0" shrinkToFit="false"/>
      <protection locked="true" hidden="false"/>
    </xf>
    <xf numFmtId="171" fontId="0" fillId="0" borderId="14" xfId="0" applyFont="false" applyBorder="true" applyAlignment="true" applyProtection="true">
      <alignment horizontal="right" vertical="center"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4" fontId="0" fillId="0" borderId="5" xfId="0" applyFont="false" applyBorder="true" applyAlignment="true" applyProtection="true">
      <alignment horizontal="left" vertical="top" textRotation="0" wrapText="false" indent="0" shrinkToFit="false"/>
      <protection locked="true" hidden="false"/>
    </xf>
    <xf numFmtId="164" fontId="0" fillId="0" borderId="0" xfId="0" applyFont="false" applyBorder="true" applyAlignment="true" applyProtection="true">
      <alignment horizontal="left" vertical="top" textRotation="0" wrapText="false" indent="0" shrinkToFit="false"/>
      <protection locked="true" hidden="false"/>
    </xf>
    <xf numFmtId="164" fontId="0" fillId="0" borderId="0" xfId="0" applyFont="false" applyBorder="true" applyAlignment="true" applyProtection="true">
      <alignment horizontal="right" vertical="center" textRotation="0" wrapText="false" indent="0" shrinkToFit="false"/>
      <protection locked="true" hidden="false"/>
    </xf>
    <xf numFmtId="164" fontId="8" fillId="0" borderId="0" xfId="0" applyFont="true" applyBorder="true" applyAlignment="true" applyProtection="true">
      <alignment horizontal="left" vertical="bottom" textRotation="0" wrapText="false" indent="0" shrinkToFit="false"/>
      <protection locked="true" hidden="false"/>
    </xf>
    <xf numFmtId="164" fontId="0" fillId="0" borderId="0" xfId="0" applyFont="false" applyBorder="true" applyAlignment="true" applyProtection="true">
      <alignment horizontal="left" vertical="bottom" textRotation="0" wrapText="false" indent="0" shrinkToFit="false"/>
      <protection locked="true" hidden="false"/>
    </xf>
    <xf numFmtId="164" fontId="0" fillId="0" borderId="6" xfId="0" applyFont="false" applyBorder="true" applyAlignment="true" applyProtection="tru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1" fontId="0" fillId="0" borderId="0" xfId="0" applyFont="false" applyBorder="true" applyAlignment="false" applyProtection="false">
      <alignment horizontal="general" vertical="bottom" textRotation="0" wrapText="false" indent="0" shrinkToFit="false"/>
      <protection locked="true" hidden="false"/>
    </xf>
    <xf numFmtId="164" fontId="5" fillId="3" borderId="7" xfId="0" applyFont="true" applyBorder="true" applyAlignment="true" applyProtection="true">
      <alignment horizontal="left" vertical="top" textRotation="0" wrapText="false" indent="0" shrinkToFit="false"/>
      <protection locked="true" hidden="false"/>
    </xf>
    <xf numFmtId="164" fontId="0" fillId="4" borderId="8" xfId="0" applyFont="true" applyBorder="true" applyAlignment="true" applyProtection="true">
      <alignment horizontal="left" vertical="center" textRotation="0" wrapText="true" indent="0" shrinkToFit="false"/>
      <protection locked="true" hidden="false"/>
    </xf>
    <xf numFmtId="171" fontId="0" fillId="5" borderId="14" xfId="0" applyFont="false" applyBorder="true" applyAlignment="true" applyProtection="true">
      <alignment horizontal="right" vertical="center" textRotation="0" wrapText="false" indent="0" shrinkToFit="false"/>
      <protection locked="false" hidden="false"/>
    </xf>
    <xf numFmtId="164" fontId="8" fillId="6" borderId="9" xfId="0" applyFont="true" applyBorder="true" applyAlignment="true" applyProtection="true">
      <alignment horizontal="left" vertical="center" textRotation="0" wrapText="true" indent="0" shrinkToFit="false"/>
      <protection locked="true" hidden="false"/>
    </xf>
    <xf numFmtId="164" fontId="0" fillId="0" borderId="7" xfId="0" applyFont="false" applyBorder="true" applyAlignment="true" applyProtection="true">
      <alignment horizontal="center" vertical="center" textRotation="0" wrapText="true" indent="0" shrinkToFit="false"/>
      <protection locked="true" hidden="false"/>
    </xf>
    <xf numFmtId="164" fontId="9" fillId="4" borderId="8" xfId="0" applyFont="true" applyBorder="true" applyAlignment="true" applyProtection="true">
      <alignment horizontal="left" vertical="center" textRotation="0" wrapText="true" indent="0" shrinkToFit="false"/>
      <protection locked="true" hidden="false"/>
    </xf>
    <xf numFmtId="164" fontId="11" fillId="0" borderId="14" xfId="0" applyFont="true" applyBorder="true" applyAlignment="false" applyProtection="true">
      <alignment horizontal="general" vertical="bottom" textRotation="0" wrapText="false" indent="0" shrinkToFit="false"/>
      <protection locked="true" hidden="false"/>
    </xf>
    <xf numFmtId="164" fontId="12" fillId="6" borderId="9" xfId="0" applyFont="true" applyBorder="true" applyAlignment="true" applyProtection="true">
      <alignment horizontal="left" vertical="center" textRotation="0" wrapText="false" indent="0" shrinkToFit="false"/>
      <protection locked="true" hidden="false"/>
    </xf>
    <xf numFmtId="164" fontId="11" fillId="5" borderId="14" xfId="0" applyFont="true" applyBorder="true" applyAlignment="false" applyProtection="true">
      <alignment horizontal="general" vertical="bottom" textRotation="0" wrapText="false" indent="0" shrinkToFit="false"/>
      <protection locked="false" hidden="false"/>
    </xf>
    <xf numFmtId="164" fontId="11" fillId="0" borderId="14" xfId="0" applyFont="true" applyBorder="true" applyAlignment="true" applyProtection="true">
      <alignment horizontal="right" vertical="center" textRotation="0" wrapText="false" indent="0" shrinkToFit="false"/>
      <protection locked="true" hidden="false"/>
    </xf>
    <xf numFmtId="164" fontId="8" fillId="6" borderId="9" xfId="0" applyFont="true" applyBorder="true" applyAlignment="true" applyProtection="true">
      <alignment horizontal="justify" vertical="center" textRotation="0" wrapText="true" indent="0" shrinkToFit="false"/>
      <protection locked="true" hidden="false"/>
    </xf>
    <xf numFmtId="164" fontId="11" fillId="4" borderId="8" xfId="0" applyFont="true" applyBorder="true" applyAlignment="true" applyProtection="true">
      <alignment horizontal="left" vertical="center" textRotation="0" wrapText="true" indent="0" shrinkToFit="false"/>
      <protection locked="true" hidden="false"/>
    </xf>
    <xf numFmtId="172" fontId="11" fillId="5" borderId="14" xfId="0" applyFont="true" applyBorder="true" applyAlignment="true" applyProtection="true">
      <alignment horizontal="right" vertical="center" textRotation="0" wrapText="false" indent="0" shrinkToFit="false"/>
      <protection locked="false" hidden="false"/>
    </xf>
    <xf numFmtId="164" fontId="13" fillId="4" borderId="8" xfId="0" applyFont="true" applyBorder="true" applyAlignment="true" applyProtection="true">
      <alignment horizontal="center" vertical="center" textRotation="0" wrapText="false" indent="0" shrinkToFit="false"/>
      <protection locked="true" hidden="false"/>
    </xf>
    <xf numFmtId="164" fontId="13" fillId="4" borderId="14" xfId="0" applyFont="true" applyBorder="true" applyAlignment="true" applyProtection="true">
      <alignment horizontal="center" vertical="center" textRotation="0" wrapText="true" indent="0" shrinkToFit="false"/>
      <protection locked="true" hidden="false"/>
    </xf>
    <xf numFmtId="164" fontId="13" fillId="4" borderId="14" xfId="0" applyFont="true" applyBorder="true" applyAlignment="true" applyProtection="true">
      <alignment horizontal="center" vertical="center" textRotation="0" wrapText="false" indent="0" shrinkToFit="false"/>
      <protection locked="true" hidden="false"/>
    </xf>
    <xf numFmtId="164" fontId="13" fillId="4" borderId="14" xfId="0" applyFont="true" applyBorder="true" applyAlignment="true" applyProtection="true">
      <alignment horizontal="center" vertical="bottom" textRotation="0" wrapText="true" indent="0" shrinkToFit="false"/>
      <protection locked="true" hidden="false"/>
    </xf>
    <xf numFmtId="164" fontId="13" fillId="4" borderId="14" xfId="0" applyFont="true" applyBorder="true" applyAlignment="true" applyProtection="true">
      <alignment horizontal="general" vertical="center" textRotation="0" wrapText="false" indent="0" shrinkToFit="false"/>
      <protection locked="true" hidden="false"/>
    </xf>
    <xf numFmtId="164" fontId="13" fillId="4" borderId="9" xfId="0" applyFont="true" applyBorder="true" applyAlignment="true" applyProtection="true">
      <alignment horizontal="general" vertical="center" textRotation="0" wrapText="false" indent="0" shrinkToFit="false"/>
      <protection locked="true" hidden="false"/>
    </xf>
    <xf numFmtId="164" fontId="14" fillId="0" borderId="8" xfId="0" applyFont="true" applyBorder="true" applyAlignment="true" applyProtection="true">
      <alignment horizontal="center" vertical="center" textRotation="0" wrapText="false" indent="0" shrinkToFit="false"/>
      <protection locked="true" hidden="false"/>
    </xf>
    <xf numFmtId="164" fontId="14" fillId="7" borderId="14" xfId="0" applyFont="true" applyBorder="true" applyAlignment="true" applyProtection="true">
      <alignment horizontal="left" vertical="center" textRotation="0" wrapText="true" indent="0" shrinkToFit="false"/>
      <protection locked="false" hidden="false"/>
    </xf>
    <xf numFmtId="164" fontId="14" fillId="7" borderId="14" xfId="0" applyFont="true" applyBorder="true" applyAlignment="true" applyProtection="true">
      <alignment horizontal="center" vertical="center" textRotation="0" wrapText="true" indent="0" shrinkToFit="false"/>
      <protection locked="false" hidden="false"/>
    </xf>
    <xf numFmtId="173" fontId="14" fillId="7" borderId="14" xfId="0" applyFont="true" applyBorder="true" applyAlignment="true" applyProtection="true">
      <alignment horizontal="right" vertical="center" textRotation="0" wrapText="true" indent="0" shrinkToFit="false"/>
      <protection locked="false" hidden="false"/>
    </xf>
    <xf numFmtId="172" fontId="14" fillId="7" borderId="14" xfId="0" applyFont="true" applyBorder="true" applyAlignment="true" applyProtection="true">
      <alignment horizontal="right" vertical="center" textRotation="0" wrapText="true" indent="0" shrinkToFit="false"/>
      <protection locked="false" hidden="false"/>
    </xf>
    <xf numFmtId="173" fontId="14" fillId="0" borderId="14" xfId="0" applyFont="true" applyBorder="true" applyAlignment="true" applyProtection="true">
      <alignment horizontal="general" vertical="center" textRotation="0" wrapText="true" indent="0" shrinkToFit="false"/>
      <protection locked="true" hidden="false"/>
    </xf>
    <xf numFmtId="164" fontId="14" fillId="0" borderId="14" xfId="0" applyFont="true" applyBorder="true" applyAlignment="true" applyProtection="true">
      <alignment horizontal="general" vertical="top" textRotation="0" wrapText="true" indent="0" shrinkToFit="false"/>
      <protection locked="true" hidden="false"/>
    </xf>
    <xf numFmtId="164" fontId="14" fillId="0" borderId="9" xfId="0" applyFont="true" applyBorder="true" applyAlignment="true" applyProtection="true">
      <alignment horizontal="general" vertical="top" textRotation="0" wrapText="true" indent="0" shrinkToFit="false"/>
      <protection locked="true" hidden="false"/>
    </xf>
    <xf numFmtId="164" fontId="14" fillId="0" borderId="15" xfId="0" applyFont="true" applyBorder="true" applyAlignment="true" applyProtection="true">
      <alignment horizontal="center" vertical="center" textRotation="0" wrapText="false" indent="0" shrinkToFit="false"/>
      <protection locked="true" hidden="false"/>
    </xf>
    <xf numFmtId="164" fontId="14" fillId="7" borderId="16" xfId="0" applyFont="true" applyBorder="true" applyAlignment="true" applyProtection="true">
      <alignment horizontal="left" vertical="center" textRotation="0" wrapText="true" indent="0" shrinkToFit="false"/>
      <protection locked="false" hidden="false"/>
    </xf>
    <xf numFmtId="164" fontId="14" fillId="7" borderId="16" xfId="0" applyFont="true" applyBorder="true" applyAlignment="true" applyProtection="true">
      <alignment horizontal="center" vertical="center" textRotation="0" wrapText="true" indent="0" shrinkToFit="false"/>
      <protection locked="false" hidden="false"/>
    </xf>
    <xf numFmtId="173" fontId="14" fillId="7" borderId="16" xfId="0" applyFont="true" applyBorder="true" applyAlignment="true" applyProtection="true">
      <alignment horizontal="right" vertical="center" textRotation="0" wrapText="true" indent="0" shrinkToFit="false"/>
      <protection locked="false" hidden="false"/>
    </xf>
    <xf numFmtId="172" fontId="14" fillId="7" borderId="16" xfId="0" applyFont="true" applyBorder="true" applyAlignment="true" applyProtection="true">
      <alignment horizontal="right" vertical="center" textRotation="0" wrapText="true" indent="0" shrinkToFit="false"/>
      <protection locked="false" hidden="false"/>
    </xf>
    <xf numFmtId="173" fontId="14" fillId="0" borderId="16" xfId="0" applyFont="true" applyBorder="true" applyAlignment="true" applyProtection="true">
      <alignment horizontal="general" vertical="center" textRotation="0" wrapText="true" indent="0" shrinkToFit="false"/>
      <protection locked="true" hidden="false"/>
    </xf>
    <xf numFmtId="164" fontId="14" fillId="0" borderId="16" xfId="0" applyFont="true" applyBorder="true" applyAlignment="true" applyProtection="true">
      <alignment horizontal="general" vertical="top" textRotation="0" wrapText="true" indent="0" shrinkToFit="false"/>
      <protection locked="true" hidden="false"/>
    </xf>
    <xf numFmtId="164" fontId="14" fillId="0" borderId="17" xfId="0" applyFont="true" applyBorder="true" applyAlignment="true" applyProtection="true">
      <alignment horizontal="general" vertical="top" textRotation="0" wrapText="true" indent="0" shrinkToFit="false"/>
      <protection locked="true" hidden="false"/>
    </xf>
    <xf numFmtId="164" fontId="13" fillId="4" borderId="18" xfId="0" applyFont="true" applyBorder="true" applyAlignment="true" applyProtection="true">
      <alignment horizontal="center" vertical="center" textRotation="0" wrapText="true" indent="0" shrinkToFit="false"/>
      <protection locked="true" hidden="false"/>
    </xf>
    <xf numFmtId="164" fontId="13" fillId="4" borderId="9" xfId="0" applyFont="true" applyBorder="true" applyAlignment="true" applyProtection="true">
      <alignment horizontal="center" vertical="center" textRotation="90" wrapText="false" indent="0" shrinkToFit="false"/>
      <protection locked="true" hidden="false"/>
    </xf>
    <xf numFmtId="164" fontId="14" fillId="0" borderId="14" xfId="0" applyFont="true" applyBorder="true" applyAlignment="true" applyProtection="true">
      <alignment horizontal="center" vertical="center" textRotation="0" wrapText="true" indent="0" shrinkToFit="false"/>
      <protection locked="true" hidden="false"/>
    </xf>
    <xf numFmtId="164" fontId="14" fillId="5" borderId="14" xfId="0" applyFont="true" applyBorder="true" applyAlignment="true" applyProtection="true">
      <alignment horizontal="left" vertical="center" textRotation="0" wrapText="true" indent="0" shrinkToFit="false"/>
      <protection locked="false" hidden="false"/>
    </xf>
    <xf numFmtId="164" fontId="14" fillId="5" borderId="14" xfId="0" applyFont="true" applyBorder="true" applyAlignment="true" applyProtection="true">
      <alignment horizontal="center" vertical="center" textRotation="0" wrapText="true" indent="0" shrinkToFit="false"/>
      <protection locked="false" hidden="false"/>
    </xf>
    <xf numFmtId="173" fontId="14" fillId="0" borderId="14" xfId="0" applyFont="true" applyBorder="true" applyAlignment="true" applyProtection="true">
      <alignment horizontal="right" vertical="center" textRotation="0" wrapText="true" indent="0" shrinkToFit="false"/>
      <protection locked="true" hidden="false"/>
    </xf>
    <xf numFmtId="172" fontId="14" fillId="5" borderId="14" xfId="0" applyFont="true" applyBorder="true" applyAlignment="true" applyProtection="true">
      <alignment horizontal="right" vertical="center" textRotation="0" wrapText="true" indent="0" shrinkToFit="false"/>
      <protection locked="false" hidden="false"/>
    </xf>
    <xf numFmtId="172" fontId="14" fillId="0" borderId="14" xfId="0" applyFont="true" applyBorder="true" applyAlignment="true" applyProtection="true">
      <alignment horizontal="right" vertical="center" textRotation="0" wrapText="true" indent="0" shrinkToFit="false"/>
      <protection locked="true" hidden="false"/>
    </xf>
    <xf numFmtId="164" fontId="14" fillId="5" borderId="9" xfId="0" applyFont="true" applyBorder="true" applyAlignment="true" applyProtection="true">
      <alignment horizontal="center" vertical="center" textRotation="0" wrapText="true" indent="0" shrinkToFit="false"/>
      <protection locked="fals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4" fontId="14" fillId="0" borderId="16" xfId="0" applyFont="true" applyBorder="true" applyAlignment="true" applyProtection="true">
      <alignment horizontal="center" vertical="center" textRotation="0" wrapText="true" indent="0" shrinkToFit="false"/>
      <protection locked="true" hidden="false"/>
    </xf>
    <xf numFmtId="164" fontId="14" fillId="5" borderId="16" xfId="0" applyFont="true" applyBorder="true" applyAlignment="true" applyProtection="true">
      <alignment horizontal="left" vertical="center" textRotation="0" wrapText="true" indent="0" shrinkToFit="false"/>
      <protection locked="false" hidden="false"/>
    </xf>
    <xf numFmtId="164" fontId="14" fillId="5" borderId="16" xfId="0" applyFont="true" applyBorder="true" applyAlignment="true" applyProtection="true">
      <alignment horizontal="center" vertical="center" textRotation="0" wrapText="true" indent="0" shrinkToFit="false"/>
      <protection locked="false" hidden="false"/>
    </xf>
    <xf numFmtId="172" fontId="14" fillId="5" borderId="16" xfId="0" applyFont="true" applyBorder="true" applyAlignment="true" applyProtection="true">
      <alignment horizontal="right" vertical="center" textRotation="0" wrapText="true" indent="0" shrinkToFit="false"/>
      <protection locked="false" hidden="false"/>
    </xf>
    <xf numFmtId="172" fontId="14" fillId="0" borderId="16" xfId="0" applyFont="true" applyBorder="true" applyAlignment="true" applyProtection="true">
      <alignment horizontal="right" vertical="center" textRotation="0" wrapText="true" indent="0" shrinkToFit="false"/>
      <protection locked="true" hidden="false"/>
    </xf>
    <xf numFmtId="164" fontId="14" fillId="5" borderId="17" xfId="0" applyFont="true" applyBorder="true" applyAlignment="true" applyProtection="true">
      <alignment horizontal="center" vertical="center" textRotation="0" wrapText="true" indent="0" shrinkToFit="false"/>
      <protection locked="false" hidden="false"/>
    </xf>
    <xf numFmtId="164" fontId="5" fillId="3" borderId="13" xfId="0" applyFont="true" applyBorder="true" applyAlignment="true" applyProtection="true">
      <alignment horizontal="left" vertical="center" textRotation="0" wrapText="false" indent="0" shrinkToFit="false"/>
      <protection locked="true" hidden="false"/>
    </xf>
    <xf numFmtId="164" fontId="13" fillId="4" borderId="9" xfId="0" applyFont="true" applyBorder="true" applyAlignment="true" applyProtection="true">
      <alignment horizontal="center" vertical="center" textRotation="0" wrapText="true" indent="0" shrinkToFit="false"/>
      <protection locked="true" hidden="false"/>
    </xf>
    <xf numFmtId="173" fontId="14" fillId="5" borderId="14" xfId="0" applyFont="true" applyBorder="true" applyAlignment="true" applyProtection="true">
      <alignment horizontal="right" vertical="center" textRotation="0" wrapText="true" indent="0" shrinkToFit="false"/>
      <protection locked="false" hidden="false"/>
    </xf>
    <xf numFmtId="173" fontId="14" fillId="0" borderId="9" xfId="0" applyFont="true" applyBorder="true" applyAlignment="true" applyProtection="true">
      <alignment horizontal="right" vertical="center" textRotation="0" wrapText="true" indent="0" shrinkToFit="false"/>
      <protection locked="true" hidden="false"/>
    </xf>
    <xf numFmtId="173" fontId="14" fillId="0" borderId="16" xfId="0" applyFont="true" applyBorder="true" applyAlignment="true" applyProtection="true">
      <alignment horizontal="right" vertical="center" textRotation="0" wrapText="true" indent="0" shrinkToFit="false"/>
      <protection locked="true" hidden="false"/>
    </xf>
    <xf numFmtId="173" fontId="14" fillId="5" borderId="16" xfId="0" applyFont="true" applyBorder="true" applyAlignment="true" applyProtection="true">
      <alignment horizontal="right" vertical="center" textRotation="0" wrapText="true" indent="0" shrinkToFit="false"/>
      <protection locked="false" hidden="false"/>
    </xf>
    <xf numFmtId="173" fontId="14" fillId="0" borderId="17" xfId="0" applyFont="true" applyBorder="true" applyAlignment="true" applyProtection="true">
      <alignment horizontal="right"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72" fontId="14" fillId="5" borderId="9" xfId="0" applyFont="true" applyBorder="true" applyAlignment="true" applyProtection="true">
      <alignment horizontal="right" vertical="center" textRotation="0" wrapText="true" indent="0" shrinkToFit="false"/>
      <protection locked="fals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72" fontId="14" fillId="5" borderId="17" xfId="0" applyFont="true" applyBorder="true" applyAlignment="true" applyProtection="true">
      <alignment horizontal="right" vertical="center" textRotation="0" wrapText="true" indent="0" shrinkToFit="false"/>
      <protection locked="false" hidden="false"/>
    </xf>
    <xf numFmtId="164" fontId="5" fillId="3" borderId="13" xfId="0" applyFont="true" applyBorder="true" applyAlignment="true" applyProtection="false">
      <alignment horizontal="center" vertical="top" textRotation="0" wrapText="false" indent="0" shrinkToFit="false"/>
      <protection locked="true" hidden="false"/>
    </xf>
    <xf numFmtId="164" fontId="15" fillId="8" borderId="7" xfId="0" applyFont="true" applyBorder="true" applyAlignment="true" applyProtection="false">
      <alignment horizontal="left" vertical="center" textRotation="0" wrapText="true" indent="0" shrinkToFit="false"/>
      <protection locked="true" hidden="false"/>
    </xf>
    <xf numFmtId="164" fontId="16" fillId="0" borderId="8" xfId="0" applyFont="true" applyBorder="true" applyAlignment="true" applyProtection="false">
      <alignment horizontal="left" vertical="center" textRotation="0" wrapText="false" indent="0" shrinkToFit="false"/>
      <protection locked="true" hidden="false"/>
    </xf>
    <xf numFmtId="173" fontId="17" fillId="0" borderId="9" xfId="0" applyFont="true" applyBorder="true" applyAlignment="true" applyProtection="false">
      <alignment horizontal="right" vertical="center" textRotation="0" wrapText="false" indent="0" shrinkToFit="false"/>
      <protection locked="true" hidden="false"/>
    </xf>
    <xf numFmtId="172" fontId="17" fillId="0" borderId="9" xfId="0" applyFont="true" applyBorder="true" applyAlignment="true" applyProtection="false">
      <alignment horizontal="right" vertical="center" textRotation="0" wrapText="false" indent="0" shrinkToFit="false"/>
      <protection locked="true" hidden="false"/>
    </xf>
    <xf numFmtId="164" fontId="17" fillId="0" borderId="7" xfId="0" applyFont="true" applyBorder="true" applyAlignment="true" applyProtection="false">
      <alignment horizontal="center" vertical="bottom" textRotation="0" wrapText="false" indent="0" shrinkToFit="false"/>
      <protection locked="true" hidden="false"/>
    </xf>
    <xf numFmtId="164" fontId="16" fillId="0" borderId="8" xfId="0" applyFont="true" applyBorder="true" applyAlignment="true" applyProtection="false">
      <alignment horizontal="left" vertical="center" textRotation="0" wrapText="true" indent="0" shrinkToFit="false"/>
      <protection locked="true" hidden="false"/>
    </xf>
    <xf numFmtId="164" fontId="16" fillId="8" borderId="8" xfId="0" applyFont="true" applyBorder="true" applyAlignment="true" applyProtection="false">
      <alignment horizontal="center" vertical="center" textRotation="0" wrapText="true" indent="0" shrinkToFit="false"/>
      <protection locked="true" hidden="false"/>
    </xf>
    <xf numFmtId="164" fontId="16" fillId="8" borderId="14" xfId="0" applyFont="true" applyBorder="true" applyAlignment="true" applyProtection="false">
      <alignment horizontal="center" vertical="center" textRotation="0" wrapText="true" indent="0" shrinkToFit="false"/>
      <protection locked="true" hidden="false"/>
    </xf>
    <xf numFmtId="164" fontId="16" fillId="8" borderId="9" xfId="0" applyFont="true" applyBorder="true" applyAlignment="true" applyProtection="false">
      <alignment horizontal="center" vertical="center" textRotation="0" wrapText="true" indent="0" shrinkToFit="false"/>
      <protection locked="true" hidden="false"/>
    </xf>
    <xf numFmtId="164" fontId="18" fillId="0" borderId="8" xfId="0" applyFont="true" applyBorder="true" applyAlignment="true" applyProtection="false">
      <alignment horizontal="left" vertical="center" textRotation="0" wrapText="true" indent="0" shrinkToFit="false"/>
      <protection locked="true" hidden="false"/>
    </xf>
    <xf numFmtId="172" fontId="17" fillId="0" borderId="14" xfId="0" applyFont="true" applyBorder="true" applyAlignment="true" applyProtection="false">
      <alignment horizontal="right" vertical="center" textRotation="0" wrapText="false" indent="0" shrinkToFit="false"/>
      <protection locked="true" hidden="false"/>
    </xf>
    <xf numFmtId="164" fontId="16" fillId="0" borderId="8" xfId="0" applyFont="true" applyBorder="true" applyAlignment="true" applyProtection="false">
      <alignment horizontal="right" vertical="center" textRotation="0" wrapText="true" indent="0" shrinkToFit="false"/>
      <protection locked="true" hidden="false"/>
    </xf>
    <xf numFmtId="169" fontId="19" fillId="0" borderId="9" xfId="19" applyFont="true" applyBorder="true" applyAlignment="true" applyProtection="true">
      <alignment horizontal="general" vertical="center" textRotation="0" wrapText="true" indent="0" shrinkToFit="false"/>
      <protection locked="true" hidden="false"/>
    </xf>
    <xf numFmtId="171" fontId="17" fillId="0" borderId="9" xfId="0" applyFont="true" applyBorder="true" applyAlignment="true" applyProtection="false">
      <alignment horizontal="right" vertical="bottom" textRotation="0" wrapText="false" indent="0" shrinkToFit="false"/>
      <protection locked="true" hidden="false"/>
    </xf>
    <xf numFmtId="164" fontId="17" fillId="0" borderId="19" xfId="0" applyFont="true" applyBorder="true" applyAlignment="true" applyProtection="false">
      <alignment horizontal="center" vertical="bottom" textRotation="0" wrapText="false" indent="0" shrinkToFit="false"/>
      <protection locked="true" hidden="false"/>
    </xf>
    <xf numFmtId="164" fontId="5" fillId="3" borderId="13" xfId="0" applyFont="true" applyBorder="true" applyAlignment="true" applyProtection="false">
      <alignment horizontal="left" vertical="top" textRotation="0" wrapText="false" indent="0" shrinkToFit="false"/>
      <protection locked="true" hidden="false"/>
    </xf>
    <xf numFmtId="164" fontId="13" fillId="4" borderId="8" xfId="0" applyFont="true" applyBorder="true" applyAlignment="true" applyProtection="false">
      <alignment horizontal="center" vertical="center" textRotation="0" wrapText="false" indent="0" shrinkToFit="false"/>
      <protection locked="true" hidden="false"/>
    </xf>
    <xf numFmtId="164" fontId="13" fillId="4" borderId="18" xfId="0" applyFont="true" applyBorder="true" applyAlignment="true" applyProtection="false">
      <alignment horizontal="center" vertical="center" textRotation="0" wrapText="true" indent="0" shrinkToFit="false"/>
      <protection locked="true" hidden="false"/>
    </xf>
    <xf numFmtId="164" fontId="13" fillId="4" borderId="14" xfId="0" applyFont="true" applyBorder="true" applyAlignment="true" applyProtection="false">
      <alignment horizontal="center" vertical="center" textRotation="0" wrapText="true" indent="0" shrinkToFit="false"/>
      <protection locked="true" hidden="false"/>
    </xf>
    <xf numFmtId="164" fontId="13" fillId="4" borderId="9" xfId="0" applyFont="true" applyBorder="true" applyAlignment="true" applyProtection="false">
      <alignment horizontal="general" vertical="center" textRotation="0" wrapText="false" indent="0" shrinkToFit="false"/>
      <protection locked="true" hidden="false"/>
    </xf>
    <xf numFmtId="164" fontId="14" fillId="0" borderId="8" xfId="0" applyFont="true" applyBorder="true" applyAlignment="true" applyProtection="false">
      <alignment horizontal="center" vertical="center" textRotation="0" wrapText="false" indent="0" shrinkToFit="false"/>
      <protection locked="true" hidden="false"/>
    </xf>
    <xf numFmtId="164" fontId="14" fillId="0" borderId="14" xfId="0" applyFont="true" applyBorder="true" applyAlignment="true" applyProtection="false">
      <alignment horizontal="center" vertical="center" textRotation="0" wrapText="true" indent="0" shrinkToFit="false"/>
      <protection locked="true" hidden="false"/>
    </xf>
    <xf numFmtId="172" fontId="14" fillId="0" borderId="14" xfId="0" applyFont="true" applyBorder="true" applyAlignment="true" applyProtection="false">
      <alignment horizontal="right" vertical="center" textRotation="0" wrapText="true" indent="0" shrinkToFit="false"/>
      <protection locked="true" hidden="false"/>
    </xf>
    <xf numFmtId="173" fontId="14" fillId="0" borderId="14" xfId="0" applyFont="true" applyBorder="true" applyAlignment="true" applyProtection="false">
      <alignment horizontal="right" vertical="center" textRotation="0" wrapText="true" indent="0" shrinkToFit="false"/>
      <protection locked="true" hidden="false"/>
    </xf>
    <xf numFmtId="164" fontId="14" fillId="0" borderId="9" xfId="0" applyFont="true" applyBorder="true" applyAlignment="true" applyProtection="false">
      <alignment horizontal="general" vertical="top" textRotation="0" wrapText="true" indent="0" shrinkToFit="false"/>
      <protection locked="true" hidden="false"/>
    </xf>
    <xf numFmtId="164" fontId="14" fillId="0" borderId="15" xfId="0" applyFont="true" applyBorder="true" applyAlignment="true" applyProtection="false">
      <alignment horizontal="center" vertical="center" textRotation="0" wrapText="false" indent="0" shrinkToFit="false"/>
      <protection locked="true" hidden="false"/>
    </xf>
    <xf numFmtId="164" fontId="14" fillId="0" borderId="16" xfId="0" applyFont="true" applyBorder="true" applyAlignment="true" applyProtection="false">
      <alignment horizontal="center" vertical="center" textRotation="0" wrapText="true" indent="0" shrinkToFit="false"/>
      <protection locked="true" hidden="false"/>
    </xf>
    <xf numFmtId="172" fontId="14" fillId="0" borderId="16" xfId="0" applyFont="true" applyBorder="true" applyAlignment="true" applyProtection="false">
      <alignment horizontal="right" vertical="center" textRotation="0" wrapText="true" indent="0" shrinkToFit="false"/>
      <protection locked="true" hidden="false"/>
    </xf>
    <xf numFmtId="173" fontId="14" fillId="0" borderId="16" xfId="0" applyFont="true" applyBorder="true" applyAlignment="true" applyProtection="false">
      <alignment horizontal="right" vertical="center" textRotation="0" wrapText="true" indent="0" shrinkToFit="false"/>
      <protection locked="true" hidden="false"/>
    </xf>
    <xf numFmtId="164" fontId="14" fillId="0" borderId="17"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0" fillId="0" borderId="14" xfId="0" applyFont="true" applyBorder="true" applyAlignment="true" applyProtection="false">
      <alignment horizontal="center" vertical="bottom" textRotation="0" wrapText="false" indent="0" shrinkToFit="false"/>
      <protection locked="true" hidden="false"/>
    </xf>
    <xf numFmtId="164" fontId="20" fillId="0" borderId="14"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center" vertical="bottom" textRotation="0" wrapText="false" indent="0" shrinkToFit="false"/>
      <protection locked="true" hidden="false"/>
    </xf>
    <xf numFmtId="164" fontId="13" fillId="0" borderId="0" xfId="0" applyFont="true" applyBorder="true" applyAlignment="false" applyProtection="false">
      <alignment horizontal="general" vertical="bottom" textRotation="0" wrapText="false" indent="0" shrinkToFit="false"/>
      <protection locked="true" hidden="false"/>
    </xf>
    <xf numFmtId="164" fontId="17" fillId="0" borderId="14" xfId="0" applyFont="true" applyBorder="true" applyAlignment="true" applyProtection="false">
      <alignment horizontal="center" vertical="bottom" textRotation="0" wrapText="false" indent="0" shrinkToFit="false"/>
      <protection locked="true" hidden="false"/>
    </xf>
    <xf numFmtId="164" fontId="19" fillId="9" borderId="14" xfId="0" applyFont="true" applyBorder="true" applyAlignment="false" applyProtection="false">
      <alignment horizontal="general" vertical="bottom" textRotation="0" wrapText="false" indent="0" shrinkToFit="false"/>
      <protection locked="true" hidden="false"/>
    </xf>
    <xf numFmtId="164" fontId="19" fillId="0" borderId="14"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9" fillId="9" borderId="14" xfId="0" applyFont="true" applyBorder="true" applyAlignment="true" applyProtection="true">
      <alignment horizontal="general" vertical="bottom" textRotation="0" wrapText="true" indent="0" shrinkToFit="false"/>
      <protection locked="true" hidden="false"/>
    </xf>
    <xf numFmtId="164" fontId="13" fillId="0" borderId="14" xfId="0" applyFont="true" applyBorder="true" applyAlignment="true" applyProtection="true">
      <alignment horizontal="general" vertical="bottom" textRotation="0" wrapText="false" indent="0" shrinkToFit="false"/>
      <protection locked="true" hidden="false"/>
    </xf>
    <xf numFmtId="164" fontId="13" fillId="9" borderId="14" xfId="0" applyFont="true" applyBorder="true" applyAlignment="true" applyProtection="false">
      <alignment horizontal="center" vertical="center" textRotation="0" wrapText="false" indent="0" shrinkToFit="false"/>
      <protection locked="true" hidden="false"/>
    </xf>
    <xf numFmtId="164" fontId="13" fillId="9" borderId="14" xfId="0" applyFont="true" applyBorder="true" applyAlignment="true" applyProtection="false">
      <alignment horizontal="center" vertical="center" textRotation="0" wrapText="true" indent="0" shrinkToFit="false"/>
      <protection locked="true" hidden="false"/>
    </xf>
    <xf numFmtId="164" fontId="19" fillId="9" borderId="14" xfId="0" applyFont="true" applyBorder="true" applyAlignment="true" applyProtection="false">
      <alignment horizontal="center" vertical="center" textRotation="0" wrapText="true" indent="0" shrinkToFit="false"/>
      <protection locked="true" hidden="false"/>
    </xf>
    <xf numFmtId="164" fontId="21" fillId="0" borderId="14" xfId="0" applyFont="true" applyBorder="true" applyAlignment="true" applyProtection="true">
      <alignment horizontal="general" vertical="bottom" textRotation="0" wrapText="false" indent="0" shrinkToFit="false"/>
      <protection locked="true" hidden="false"/>
    </xf>
    <xf numFmtId="175" fontId="13" fillId="0" borderId="14" xfId="0" applyFont="true" applyBorder="true" applyAlignment="false" applyProtection="false">
      <alignment horizontal="general" vertical="bottom" textRotation="0" wrapText="false" indent="0" shrinkToFit="false"/>
      <protection locked="true" hidden="false"/>
    </xf>
    <xf numFmtId="164" fontId="13" fillId="0" borderId="14" xfId="0" applyFont="true" applyBorder="true" applyAlignment="false" applyProtection="false">
      <alignment horizontal="general" vertical="bottom" textRotation="0" wrapText="false" indent="0" shrinkToFit="false"/>
      <protection locked="true" hidden="false"/>
    </xf>
    <xf numFmtId="176" fontId="13" fillId="0" borderId="14" xfId="0" applyFont="true" applyBorder="true" applyAlignment="false" applyProtection="false">
      <alignment horizontal="general" vertical="bottom" textRotation="0" wrapText="false" indent="0" shrinkToFit="false"/>
      <protection locked="true" hidden="false"/>
    </xf>
    <xf numFmtId="171" fontId="13" fillId="0" borderId="14" xfId="0" applyFont="true" applyBorder="true" applyAlignment="true" applyProtection="false">
      <alignment horizontal="right" vertical="bottom" textRotation="0" wrapText="false" indent="0" shrinkToFit="false"/>
      <protection locked="true" hidden="false"/>
    </xf>
    <xf numFmtId="175" fontId="19" fillId="0" borderId="14" xfId="0" applyFont="true" applyBorder="true" applyAlignment="false" applyProtection="false">
      <alignment horizontal="general" vertical="bottom" textRotation="0" wrapText="false" indent="0" shrinkToFit="false"/>
      <protection locked="true" hidden="false"/>
    </xf>
    <xf numFmtId="164" fontId="19" fillId="9" borderId="14" xfId="0" applyFont="true" applyBorder="true" applyAlignment="true" applyProtection="true">
      <alignment horizontal="general" vertical="bottom" textRotation="0" wrapText="false" indent="0" shrinkToFit="false"/>
      <protection locked="true" hidden="false"/>
    </xf>
    <xf numFmtId="174" fontId="13" fillId="0" borderId="14" xfId="0" applyFont="true" applyBorder="true" applyAlignment="true" applyProtection="false">
      <alignment horizontal="right" vertical="bottom" textRotation="0" wrapText="false" indent="0" shrinkToFit="false"/>
      <protection locked="true" hidden="false"/>
    </xf>
    <xf numFmtId="177" fontId="13" fillId="0" borderId="14" xfId="0" applyFont="true" applyBorder="true" applyAlignment="true" applyProtection="false">
      <alignment horizontal="right" vertical="bottom" textRotation="0" wrapText="false" indent="0" shrinkToFit="false"/>
      <protection locked="true" hidden="false"/>
    </xf>
    <xf numFmtId="174" fontId="13" fillId="0" borderId="14" xfId="0" applyFont="true" applyBorder="tru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10" borderId="0" xfId="0" applyFont="true" applyBorder="true" applyAlignment="true" applyProtection="false">
      <alignment horizontal="right" vertical="bottom" textRotation="0" wrapText="false" indent="0" shrinkToFit="false"/>
      <protection locked="true" hidden="false"/>
    </xf>
    <xf numFmtId="178" fontId="13" fillId="0" borderId="0" xfId="0" applyFont="true" applyBorder="true" applyAlignment="false" applyProtection="false">
      <alignment horizontal="general" vertical="bottom" textRotation="0" wrapText="false" indent="0" shrinkToFit="false"/>
      <protection locked="true" hidden="false"/>
    </xf>
    <xf numFmtId="164" fontId="22" fillId="11" borderId="0" xfId="0" applyFont="true" applyBorder="tru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22" fillId="0" borderId="0" xfId="0" applyFont="true" applyBorder="true" applyAlignment="true" applyProtection="false">
      <alignment horizontal="left" vertical="bottom" textRotation="0" wrapText="false" indent="11" shrinkToFit="false"/>
      <protection locked="true" hidden="false"/>
    </xf>
    <xf numFmtId="176" fontId="13" fillId="0" borderId="0" xfId="0" applyFont="true" applyBorder="true" applyAlignment="false" applyProtection="false">
      <alignment horizontal="general" vertical="bottom" textRotation="0" wrapText="false" indent="0" shrinkToFit="false"/>
      <protection locked="true" hidden="false"/>
    </xf>
    <xf numFmtId="176" fontId="13" fillId="0" borderId="0" xfId="0" applyFont="true" applyBorder="false" applyAlignment="false" applyProtection="false">
      <alignment horizontal="general" vertical="bottom" textRotation="0" wrapText="false" indent="0" shrinkToFit="false"/>
      <protection locked="true" hidden="false"/>
    </xf>
    <xf numFmtId="179" fontId="13"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false" applyProtection="false">
      <alignment horizontal="general" vertical="bottom" textRotation="0" wrapText="false" indent="0" shrinkToFit="false"/>
      <protection locked="true" hidden="false"/>
    </xf>
    <xf numFmtId="174" fontId="17" fillId="0" borderId="0" xfId="0" applyFont="true" applyBorder="true" applyAlignment="false" applyProtection="false">
      <alignment horizontal="general" vertical="bottom" textRotation="0" wrapText="false" indent="0" shrinkToFit="false"/>
      <protection locked="true" hidden="false"/>
    </xf>
    <xf numFmtId="164" fontId="23" fillId="4" borderId="14" xfId="20" applyFont="true" applyBorder="true" applyAlignment="true" applyProtection="true">
      <alignment horizontal="center" vertical="bottom" textRotation="0" wrapText="false" indent="0" shrinkToFit="false"/>
      <protection locked="true" hidden="false"/>
    </xf>
    <xf numFmtId="164" fontId="17" fillId="9" borderId="14" xfId="0" applyFont="true" applyBorder="true" applyAlignment="false" applyProtection="false">
      <alignment horizontal="general" vertical="bottom" textRotation="0" wrapText="false" indent="0" shrinkToFit="false"/>
      <protection locked="true" hidden="false"/>
    </xf>
    <xf numFmtId="164" fontId="17" fillId="0" borderId="14" xfId="0" applyFont="true" applyBorder="true" applyAlignment="false" applyProtection="false">
      <alignment horizontal="general" vertical="bottom" textRotation="0" wrapText="false" indent="0" shrinkToFit="false"/>
      <protection locked="true" hidden="false"/>
    </xf>
    <xf numFmtId="175" fontId="25" fillId="0" borderId="14" xfId="0" applyFont="true" applyBorder="true" applyAlignment="true" applyProtection="true">
      <alignment horizontal="general" vertical="bottom" textRotation="0" wrapText="false" indent="0" shrinkToFit="false"/>
      <protection locked="true" hidden="false"/>
    </xf>
    <xf numFmtId="175" fontId="17" fillId="0" borderId="14" xfId="0" applyFont="true" applyBorder="true" applyAlignment="false" applyProtection="false">
      <alignment horizontal="general" vertical="bottom" textRotation="0" wrapText="false" indent="0" shrinkToFit="false"/>
      <protection locked="true" hidden="false"/>
    </xf>
    <xf numFmtId="169" fontId="25" fillId="0" borderId="14" xfId="0" applyFont="true" applyBorder="true" applyAlignment="true" applyProtection="true">
      <alignment horizontal="general" vertical="bottom" textRotation="0" wrapText="false" indent="0" shrinkToFit="false"/>
      <protection locked="true" hidden="false"/>
    </xf>
    <xf numFmtId="180" fontId="17" fillId="0" borderId="14" xfId="0" applyFont="true" applyBorder="true" applyAlignment="false" applyProtection="false">
      <alignment horizontal="general" vertical="bottom" textRotation="0" wrapText="false" indent="0" shrinkToFit="false"/>
      <protection locked="true" hidden="false"/>
    </xf>
    <xf numFmtId="175" fontId="17" fillId="0" borderId="0" xfId="0" applyFont="true" applyBorder="false" applyAlignment="false" applyProtection="false">
      <alignment horizontal="general" vertical="bottom" textRotation="0" wrapText="false" indent="0" shrinkToFit="false"/>
      <protection locked="true" hidden="false"/>
    </xf>
    <xf numFmtId="164" fontId="25" fillId="0" borderId="14" xfId="0" applyFont="true" applyBorder="true" applyAlignment="true" applyProtection="true">
      <alignment horizontal="general" vertical="bottom" textRotation="0" wrapText="false" indent="0" shrinkToFit="false"/>
      <protection locked="true" hidden="false"/>
    </xf>
    <xf numFmtId="180" fontId="25" fillId="0" borderId="14" xfId="0" applyFont="true" applyBorder="true" applyAlignment="true" applyProtection="true">
      <alignment horizontal="general" vertical="bottom" textRotation="0" wrapText="false" indent="0" shrinkToFit="false"/>
      <protection locked="true" hidden="false"/>
    </xf>
    <xf numFmtId="164" fontId="17" fillId="0" borderId="14" xfId="0" applyFont="true" applyBorder="true" applyAlignment="true" applyProtection="false">
      <alignment horizontal="right" vertical="bottom" textRotation="0" wrapText="false" indent="0" shrinkToFit="false"/>
      <protection locked="true" hidden="false"/>
    </xf>
    <xf numFmtId="164" fontId="26" fillId="4" borderId="14" xfId="20" applyFont="true" applyBorder="true" applyAlignment="true" applyProtection="true">
      <alignment horizontal="center" vertical="bottom" textRotation="0" wrapText="false" indent="0" shrinkToFit="false"/>
      <protection locked="true" hidden="false"/>
    </xf>
    <xf numFmtId="169" fontId="17" fillId="0" borderId="14" xfId="0" applyFont="true" applyBorder="true" applyAlignment="false" applyProtection="false">
      <alignment horizontal="general" vertical="bottom" textRotation="0" wrapText="false" indent="0" shrinkToFit="false"/>
      <protection locked="true" hidden="false"/>
    </xf>
    <xf numFmtId="175" fontId="17" fillId="0" borderId="14" xfId="0" applyFont="true" applyBorder="true" applyAlignment="true" applyProtection="false">
      <alignment horizontal="right" vertical="bottom" textRotation="0" wrapText="false" indent="0" shrinkToFit="false"/>
      <protection locked="true" hidden="false"/>
    </xf>
    <xf numFmtId="164" fontId="17" fillId="0" borderId="0" xfId="0" applyFont="true" applyBorder="true" applyAlignment="true" applyProtection="false">
      <alignment horizontal="left" vertical="top" textRotation="0" wrapText="true" indent="0" shrinkToFit="false"/>
      <protection locked="true" hidden="false"/>
    </xf>
    <xf numFmtId="164" fontId="30" fillId="12" borderId="14" xfId="0" applyFont="true" applyBorder="true" applyAlignment="true" applyProtection="false">
      <alignment horizontal="center" vertical="center" textRotation="0" wrapText="true" indent="0" shrinkToFit="false"/>
      <protection locked="true" hidden="false"/>
    </xf>
    <xf numFmtId="164" fontId="8" fillId="0" borderId="2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31" fillId="0" borderId="14" xfId="0" applyFont="true" applyBorder="true" applyAlignment="true" applyProtection="false">
      <alignment horizontal="left" vertical="center" textRotation="0" wrapText="false" indent="0" shrinkToFit="false"/>
      <protection locked="true" hidden="false"/>
    </xf>
    <xf numFmtId="164" fontId="8" fillId="7" borderId="14"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true" applyAlignment="true" applyProtection="false">
      <alignment horizontal="general" vertical="bottom" textRotation="0" wrapText="false" indent="0" shrinkToFit="false"/>
      <protection locked="true" hidden="false"/>
    </xf>
    <xf numFmtId="164" fontId="32" fillId="0" borderId="0" xfId="0" applyFont="true" applyBorder="true" applyAlignment="true" applyProtection="false">
      <alignment horizontal="general" vertical="center" textRotation="0" wrapText="true" indent="0" shrinkToFit="false"/>
      <protection locked="true" hidden="false"/>
    </xf>
    <xf numFmtId="164" fontId="32" fillId="3" borderId="13" xfId="0" applyFont="true" applyBorder="true" applyAlignment="true" applyProtection="false">
      <alignment horizontal="center" vertical="center" textRotation="0" wrapText="true" indent="0" shrinkToFit="false"/>
      <protection locked="true" hidden="false"/>
    </xf>
    <xf numFmtId="164" fontId="31" fillId="0" borderId="19" xfId="0" applyFont="true" applyBorder="true" applyAlignment="true" applyProtection="false">
      <alignment horizontal="general" vertical="center" textRotation="0" wrapText="true" indent="0" shrinkToFit="false"/>
      <protection locked="true" hidden="false"/>
    </xf>
    <xf numFmtId="164" fontId="8" fillId="0" borderId="19" xfId="0" applyFont="true" applyBorder="true" applyAlignment="true" applyProtection="false">
      <alignment horizontal="left" vertical="center" textRotation="0" wrapText="true" indent="0" shrinkToFit="false"/>
      <protection locked="true" hidden="false"/>
    </xf>
    <xf numFmtId="164" fontId="8" fillId="0" borderId="7" xfId="0" applyFont="true" applyBorder="true" applyAlignment="true" applyProtection="false">
      <alignment horizontal="left" vertical="center" textRotation="0" wrapText="true" indent="0" shrinkToFit="false"/>
      <protection locked="true" hidden="false"/>
    </xf>
    <xf numFmtId="164" fontId="31" fillId="0" borderId="21" xfId="0" applyFont="true" applyBorder="true" applyAlignment="true" applyProtection="false">
      <alignment horizontal="center" vertical="bottom" textRotation="0" wrapText="false" indent="0" shrinkToFit="false"/>
      <protection locked="true" hidden="false"/>
    </xf>
    <xf numFmtId="164" fontId="31" fillId="4" borderId="8" xfId="0" applyFont="true" applyBorder="true" applyAlignment="true" applyProtection="false">
      <alignment horizontal="center" vertical="center" textRotation="0" wrapText="true" indent="0" shrinkToFit="false"/>
      <protection locked="true" hidden="false"/>
    </xf>
    <xf numFmtId="164" fontId="31" fillId="0" borderId="6" xfId="0" applyFont="true" applyBorder="true" applyAlignment="true" applyProtection="false">
      <alignment horizontal="left" vertical="center" textRotation="0" wrapText="true" indent="0" shrinkToFit="false"/>
      <protection locked="true" hidden="false"/>
    </xf>
    <xf numFmtId="164" fontId="31" fillId="4" borderId="8" xfId="0" applyFont="true" applyBorder="true" applyAlignment="true" applyProtection="false">
      <alignment horizontal="center"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false" indent="0" shrinkToFit="false"/>
      <protection locked="true" hidden="false"/>
    </xf>
    <xf numFmtId="164" fontId="31" fillId="0" borderId="8" xfId="0" applyFont="true" applyBorder="true" applyAlignment="true" applyProtection="false">
      <alignment horizontal="left" vertical="center" textRotation="0" wrapText="true" indent="0" shrinkToFit="false"/>
      <protection locked="true" hidden="false"/>
    </xf>
    <xf numFmtId="164" fontId="31" fillId="7" borderId="8" xfId="0" applyFont="true" applyBorder="true" applyAlignment="true" applyProtection="true">
      <alignment horizontal="left" vertical="center" textRotation="0" wrapText="true" indent="0" shrinkToFit="false"/>
      <protection locked="false" hidden="false"/>
    </xf>
    <xf numFmtId="164" fontId="32" fillId="3" borderId="2" xfId="0" applyFont="true" applyBorder="true" applyAlignment="true" applyProtection="false">
      <alignment horizontal="general" vertical="center" textRotation="0" wrapText="true" indent="0" shrinkToFit="false"/>
      <protection locked="true" hidden="false"/>
    </xf>
    <xf numFmtId="164" fontId="32" fillId="3" borderId="3" xfId="0" applyFont="true" applyBorder="true" applyAlignment="true" applyProtection="false">
      <alignment horizontal="general" vertical="center" textRotation="0" wrapText="true" indent="0" shrinkToFit="false"/>
      <protection locked="true" hidden="false"/>
    </xf>
    <xf numFmtId="164" fontId="32" fillId="3" borderId="4" xfId="0" applyFont="true" applyBorder="true" applyAlignment="true" applyProtection="false">
      <alignment horizontal="general" vertical="center" textRotation="0" wrapText="true" indent="0" shrinkToFit="false"/>
      <protection locked="true" hidden="false"/>
    </xf>
    <xf numFmtId="164" fontId="8" fillId="0" borderId="22" xfId="0" applyFont="true" applyBorder="true" applyAlignment="true" applyProtection="false">
      <alignment horizontal="left" vertical="center" textRotation="0" wrapText="true" indent="0" shrinkToFit="false"/>
      <protection locked="true" hidden="false"/>
    </xf>
    <xf numFmtId="164" fontId="31" fillId="0" borderId="9" xfId="0" applyFont="true" applyBorder="true" applyAlignment="true" applyProtection="false">
      <alignment horizontal="left" vertical="top" textRotation="0" wrapText="true" indent="0" shrinkToFit="false"/>
      <protection locked="true" hidden="false"/>
    </xf>
    <xf numFmtId="164" fontId="31" fillId="4" borderId="8" xfId="0" applyFont="true" applyBorder="true" applyAlignment="true" applyProtection="false">
      <alignment horizontal="general" vertical="bottom" textRotation="0" wrapText="true" indent="0" shrinkToFit="false"/>
      <protection locked="true" hidden="false"/>
    </xf>
    <xf numFmtId="164" fontId="31" fillId="4" borderId="14" xfId="0" applyFont="true" applyBorder="true" applyAlignment="false" applyProtection="false">
      <alignment horizontal="general" vertical="bottom" textRotation="0" wrapText="false" indent="0" shrinkToFit="false"/>
      <protection locked="true" hidden="false"/>
    </xf>
    <xf numFmtId="164" fontId="31" fillId="4" borderId="14" xfId="0" applyFont="true" applyBorder="true" applyAlignment="true" applyProtection="false">
      <alignment horizontal="general" vertical="bottom" textRotation="0" wrapText="true" indent="0" shrinkToFit="false"/>
      <protection locked="true" hidden="false"/>
    </xf>
    <xf numFmtId="164" fontId="31" fillId="0" borderId="0" xfId="0" applyFont="true" applyBorder="true" applyAlignment="false" applyProtection="false">
      <alignment horizontal="general" vertical="bottom" textRotation="0" wrapText="false" indent="0" shrinkToFit="false"/>
      <protection locked="true" hidden="false"/>
    </xf>
    <xf numFmtId="164" fontId="31" fillId="0" borderId="6" xfId="0" applyFont="true" applyBorder="true" applyAlignment="false" applyProtection="false">
      <alignment horizontal="general" vertical="bottom" textRotation="0" wrapText="false" indent="0" shrinkToFit="false"/>
      <protection locked="true" hidden="false"/>
    </xf>
    <xf numFmtId="164" fontId="31" fillId="0" borderId="8" xfId="0" applyFont="true" applyBorder="true" applyAlignment="false" applyProtection="false">
      <alignment horizontal="general" vertical="bottom" textRotation="0" wrapText="false" indent="0" shrinkToFit="false"/>
      <protection locked="true" hidden="false"/>
    </xf>
    <xf numFmtId="164" fontId="31" fillId="0" borderId="14" xfId="0" applyFont="true" applyBorder="true" applyAlignment="false" applyProtection="false">
      <alignment horizontal="general" vertical="bottom" textRotation="0" wrapText="false" indent="0" shrinkToFit="false"/>
      <protection locked="true" hidden="false"/>
    </xf>
    <xf numFmtId="172" fontId="31" fillId="0" borderId="14" xfId="0" applyFont="true" applyBorder="true" applyAlignment="false" applyProtection="false">
      <alignment horizontal="general" vertical="bottom" textRotation="0" wrapText="false" indent="0" shrinkToFit="false"/>
      <protection locked="true" hidden="false"/>
    </xf>
    <xf numFmtId="164" fontId="31" fillId="0" borderId="8" xfId="0" applyFont="true" applyBorder="true" applyAlignment="true" applyProtection="false">
      <alignment horizontal="left" vertical="center" textRotation="0" wrapText="false" indent="0" shrinkToFit="false"/>
      <protection locked="true" hidden="false"/>
    </xf>
    <xf numFmtId="164" fontId="31" fillId="7" borderId="14" xfId="0" applyFont="true" applyBorder="true" applyAlignment="true" applyProtection="true">
      <alignment horizontal="left" vertical="center" textRotation="0" wrapText="false" indent="0" shrinkToFit="false"/>
      <protection locked="false" hidden="false"/>
    </xf>
    <xf numFmtId="172" fontId="31" fillId="7" borderId="14" xfId="0" applyFont="true" applyBorder="true" applyAlignment="true" applyProtection="true">
      <alignment horizontal="right" vertical="center" textRotation="0" wrapText="false" indent="0" shrinkToFit="false"/>
      <protection locked="false" hidden="false"/>
    </xf>
    <xf numFmtId="164" fontId="31" fillId="0" borderId="6" xfId="0" applyFont="true" applyBorder="true" applyAlignment="true" applyProtection="false">
      <alignment horizontal="general" vertical="top" textRotation="0" wrapText="false" indent="0" shrinkToFit="false"/>
      <protection locked="true" hidden="false"/>
    </xf>
    <xf numFmtId="164" fontId="31" fillId="0" borderId="12" xfId="0" applyFont="true" applyBorder="true" applyAlignment="true" applyProtection="false">
      <alignment horizontal="left" vertical="top" textRotation="0" wrapText="true" indent="0" shrinkToFit="false"/>
      <protection locked="true" hidden="false"/>
    </xf>
    <xf numFmtId="164" fontId="31" fillId="0" borderId="15" xfId="0" applyFont="true" applyBorder="true" applyAlignment="true" applyProtection="false">
      <alignment horizontal="left" vertical="center" textRotation="0" wrapText="false" indent="0" shrinkToFit="false"/>
      <protection locked="true" hidden="false"/>
    </xf>
    <xf numFmtId="164" fontId="31" fillId="7" borderId="16" xfId="0" applyFont="true" applyBorder="true" applyAlignment="true" applyProtection="true">
      <alignment horizontal="left" vertical="center" textRotation="0" wrapText="false" indent="0" shrinkToFit="false"/>
      <protection locked="false" hidden="false"/>
    </xf>
    <xf numFmtId="164" fontId="31" fillId="0" borderId="16" xfId="0" applyFont="true" applyBorder="true" applyAlignment="true" applyProtection="false">
      <alignment horizontal="left" vertical="center" textRotation="0" wrapText="false" indent="0" shrinkToFit="false"/>
      <protection locked="true" hidden="false"/>
    </xf>
    <xf numFmtId="172" fontId="31" fillId="7" borderId="16" xfId="0" applyFont="true" applyBorder="true" applyAlignment="true" applyProtection="true">
      <alignment horizontal="right" vertical="center" textRotation="0" wrapText="false" indent="0" shrinkToFit="false"/>
      <protection locked="false" hidden="false"/>
    </xf>
    <xf numFmtId="164" fontId="31" fillId="0" borderId="11" xfId="0" applyFont="true" applyBorder="true" applyAlignment="false" applyProtection="false">
      <alignment horizontal="general"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64" fontId="31" fillId="0" borderId="19" xfId="0" applyFont="true" applyBorder="true" applyAlignment="true" applyProtection="false">
      <alignment horizontal="left" vertical="center" textRotation="0" wrapText="true" indent="0" shrinkToFit="false"/>
      <protection locked="true" hidden="false"/>
    </xf>
    <xf numFmtId="164" fontId="33" fillId="0" borderId="14" xfId="0" applyFont="true" applyBorder="true" applyAlignment="true" applyProtection="false">
      <alignment horizontal="center" vertical="bottom" textRotation="0" wrapText="false" indent="0" shrinkToFit="false"/>
      <protection locked="true" hidden="false"/>
    </xf>
    <xf numFmtId="164" fontId="33" fillId="0" borderId="14" xfId="0" applyFont="true" applyBorder="true" applyAlignment="true" applyProtection="false">
      <alignment horizontal="center" vertical="center" textRotation="0" wrapText="false" indent="0" shrinkToFit="false"/>
      <protection locked="true" hidden="false"/>
    </xf>
    <xf numFmtId="164" fontId="33" fillId="0" borderId="14" xfId="0" applyFont="true" applyBorder="true" applyAlignment="false" applyProtection="false">
      <alignment horizontal="general" vertical="bottom" textRotation="0" wrapText="false" indent="0" shrinkToFit="false"/>
      <protection locked="true" hidden="false"/>
    </xf>
    <xf numFmtId="164" fontId="34" fillId="4" borderId="14" xfId="0" applyFont="true" applyBorder="true" applyAlignment="true" applyProtection="false">
      <alignment horizontal="center" vertical="center" textRotation="0" wrapText="true" indent="0" shrinkToFit="false"/>
      <protection locked="true" hidden="false"/>
    </xf>
    <xf numFmtId="164" fontId="34" fillId="3" borderId="14" xfId="0" applyFont="true" applyBorder="true" applyAlignment="true" applyProtection="false">
      <alignment horizontal="center" vertical="center" textRotation="0" wrapText="true" indent="0" shrinkToFit="false"/>
      <protection locked="true" hidden="false"/>
    </xf>
    <xf numFmtId="164" fontId="34" fillId="7" borderId="14" xfId="0" applyFont="true" applyBorder="true" applyAlignment="true" applyProtection="false">
      <alignment horizontal="center" vertical="center" textRotation="0" wrapText="true" indent="0" shrinkToFit="false"/>
      <protection locked="true" hidden="false"/>
    </xf>
    <xf numFmtId="164" fontId="34" fillId="11" borderId="14" xfId="0" applyFont="true" applyBorder="true" applyAlignment="true" applyProtection="false">
      <alignment horizontal="center" vertical="center" textRotation="0" wrapText="true" indent="0" shrinkToFit="false"/>
      <protection locked="true" hidden="false"/>
    </xf>
    <xf numFmtId="164" fontId="34" fillId="4" borderId="23" xfId="0" applyFont="true" applyBorder="true" applyAlignment="true" applyProtection="false">
      <alignment horizontal="center" vertical="center" textRotation="0" wrapText="true" indent="0" shrinkToFit="false"/>
      <protection locked="true" hidden="false"/>
    </xf>
    <xf numFmtId="164" fontId="34" fillId="3" borderId="23" xfId="0" applyFont="true" applyBorder="true" applyAlignment="true" applyProtection="false">
      <alignment horizontal="center" vertical="center" textRotation="0" wrapText="true" indent="0" shrinkToFit="false"/>
      <protection locked="true" hidden="false"/>
    </xf>
    <xf numFmtId="164" fontId="34" fillId="7" borderId="23" xfId="0" applyFont="true" applyBorder="true" applyAlignment="true" applyProtection="false">
      <alignment horizontal="center" vertical="center" textRotation="0" wrapText="true" indent="0" shrinkToFit="false"/>
      <protection locked="true" hidden="false"/>
    </xf>
    <xf numFmtId="164" fontId="34" fillId="11" borderId="23" xfId="0" applyFont="true" applyBorder="true" applyAlignment="true" applyProtection="false">
      <alignment horizontal="center" vertical="center" textRotation="0" wrapText="true" indent="0" shrinkToFit="false"/>
      <protection locked="true" hidden="false"/>
    </xf>
    <xf numFmtId="164" fontId="34" fillId="8" borderId="14" xfId="0" applyFont="true" applyBorder="true" applyAlignment="true" applyProtection="false">
      <alignment horizontal="center" vertical="center" textRotation="0" wrapText="true" indent="0" shrinkToFit="false"/>
      <protection locked="true" hidden="false"/>
    </xf>
    <xf numFmtId="164" fontId="34" fillId="4" borderId="14" xfId="0" applyFont="true" applyBorder="true" applyAlignment="true" applyProtection="false">
      <alignment horizontal="center" vertical="center" textRotation="0" wrapText="false" indent="0" shrinkToFit="false"/>
      <protection locked="true" hidden="false"/>
    </xf>
    <xf numFmtId="164" fontId="34" fillId="13" borderId="14" xfId="0" applyFont="true" applyBorder="true" applyAlignment="true" applyProtection="false">
      <alignment horizontal="center" vertical="center" textRotation="0" wrapText="true" indent="0" shrinkToFit="false"/>
      <protection locked="true" hidden="false"/>
    </xf>
    <xf numFmtId="173" fontId="34" fillId="13" borderId="14" xfId="0" applyFont="true" applyBorder="true" applyAlignment="true" applyProtection="false">
      <alignment horizontal="center" vertical="center" textRotation="0" wrapText="true" indent="0" shrinkToFit="false"/>
      <protection locked="true" hidden="false"/>
    </xf>
    <xf numFmtId="172" fontId="34" fillId="13" borderId="14" xfId="0" applyFont="true" applyBorder="true" applyAlignment="true" applyProtection="false">
      <alignment horizontal="center" vertical="center" textRotation="0" wrapText="true" indent="0" shrinkToFit="false"/>
      <protection locked="true" hidden="false"/>
    </xf>
    <xf numFmtId="164" fontId="34" fillId="13" borderId="14" xfId="0" applyFont="true" applyBorder="true" applyAlignment="true" applyProtection="false">
      <alignment horizontal="general" vertical="center" textRotation="0" wrapText="true" indent="0" shrinkToFit="false"/>
      <protection locked="true" hidden="false"/>
    </xf>
    <xf numFmtId="173" fontId="34" fillId="0" borderId="0" xfId="0" applyFont="true" applyBorder="false" applyAlignment="false" applyProtection="false">
      <alignment horizontal="general" vertical="bottom" textRotation="0" wrapText="false" indent="0" shrinkToFit="false"/>
      <protection locked="true" hidden="false"/>
    </xf>
    <xf numFmtId="164" fontId="34" fillId="0" borderId="14" xfId="0" applyFont="true" applyBorder="true" applyAlignment="true" applyProtection="false">
      <alignment horizontal="left" vertical="center" textRotation="0" wrapText="true" indent="0" shrinkToFit="false"/>
      <protection locked="true" hidden="false"/>
    </xf>
    <xf numFmtId="164" fontId="34" fillId="0" borderId="14" xfId="0" applyFont="true" applyBorder="true" applyAlignment="true" applyProtection="false">
      <alignment horizontal="center" vertical="center" textRotation="0" wrapText="false" indent="0" shrinkToFit="false"/>
      <protection locked="true" hidden="false"/>
    </xf>
    <xf numFmtId="172" fontId="34" fillId="0" borderId="14" xfId="0" applyFont="true" applyBorder="true" applyAlignment="true" applyProtection="false">
      <alignment horizontal="center" vertical="center" textRotation="0" wrapText="false" indent="0" shrinkToFit="false"/>
      <protection locked="true" hidden="false"/>
    </xf>
    <xf numFmtId="173" fontId="34" fillId="0" borderId="14" xfId="0" applyFont="true" applyBorder="true" applyAlignment="true" applyProtection="false">
      <alignment horizontal="center" vertical="center" textRotation="0" wrapText="false" indent="0" shrinkToFit="false"/>
      <protection locked="true" hidden="false"/>
    </xf>
    <xf numFmtId="164" fontId="34" fillId="0" borderId="14" xfId="0" applyFont="true" applyBorder="true" applyAlignment="true" applyProtection="false">
      <alignment horizontal="center" vertical="center" textRotation="0" wrapText="true" indent="0" shrinkToFit="false"/>
      <protection locked="true" hidden="false"/>
    </xf>
    <xf numFmtId="172" fontId="34" fillId="0" borderId="14" xfId="0" applyFont="true" applyBorder="true" applyAlignment="true" applyProtection="false">
      <alignment horizontal="center" vertical="center" textRotation="0" wrapText="true" indent="0" shrinkToFit="false"/>
      <protection locked="true" hidden="false"/>
    </xf>
    <xf numFmtId="183" fontId="34" fillId="0" borderId="14" xfId="0" applyFont="true" applyBorder="true" applyAlignment="true" applyProtection="false">
      <alignment horizontal="center" vertical="center" textRotation="0" wrapText="true" indent="0" shrinkToFit="false"/>
      <protection locked="true" hidden="false"/>
    </xf>
    <xf numFmtId="171" fontId="34" fillId="0" borderId="14" xfId="0" applyFont="true" applyBorder="true" applyAlignment="true" applyProtection="false">
      <alignment horizontal="center" vertical="center" textRotation="0" wrapText="true" indent="0" shrinkToFit="false"/>
      <protection locked="true" hidden="false"/>
    </xf>
    <xf numFmtId="171" fontId="34" fillId="4" borderId="14" xfId="0" applyFont="true" applyBorder="true" applyAlignment="true" applyProtection="false">
      <alignment horizontal="center" vertical="center" textRotation="0" wrapText="true" indent="0" shrinkToFit="false"/>
      <protection locked="true" hidden="false"/>
    </xf>
    <xf numFmtId="164" fontId="34" fillId="11" borderId="14" xfId="0" applyFont="true" applyBorder="true" applyAlignment="true" applyProtection="false">
      <alignment horizontal="left" vertical="center" textRotation="0" wrapText="true" indent="0" shrinkToFit="false"/>
      <protection locked="true" hidden="false"/>
    </xf>
    <xf numFmtId="170" fontId="34" fillId="0" borderId="14" xfId="0" applyFont="true" applyBorder="true" applyAlignment="true" applyProtection="false">
      <alignment horizontal="center" vertical="center" textRotation="0" wrapText="true" indent="0" shrinkToFit="false"/>
      <protection locked="true" hidden="false"/>
    </xf>
    <xf numFmtId="172" fontId="34"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dxfs count="11">
    <dxf>
      <fill>
        <patternFill>
          <bgColor rgb="FFC6D9F1"/>
        </patternFill>
      </fill>
    </dxf>
    <dxf>
      <fill>
        <patternFill>
          <bgColor rgb="FFC6D9F1"/>
        </patternFill>
      </fill>
    </dxf>
    <dxf>
      <fill>
        <patternFill>
          <bgColor rgb="FFC6D9F1"/>
        </patternFill>
      </fill>
    </dxf>
    <dxf>
      <fill>
        <patternFill>
          <bgColor rgb="FFC6D9F1"/>
        </patternFill>
      </fill>
    </dxf>
    <dxf>
      <fill>
        <patternFill>
          <bgColor rgb="FFC6D9F1"/>
        </patternFill>
      </fill>
    </dxf>
    <dxf>
      <fill>
        <patternFill>
          <bgColor rgb="FFC6D9F1"/>
        </patternFill>
      </fill>
    </dxf>
    <dxf>
      <fill>
        <patternFill>
          <bgColor rgb="FFC6D9F1"/>
        </patternFill>
      </fill>
    </dxf>
    <dxf>
      <fill>
        <patternFill>
          <bgColor rgb="FFC6D9F1"/>
        </patternFill>
      </fill>
    </dxf>
    <dxf>
      <fill>
        <patternFill>
          <bgColor rgb="FFC6D9F1"/>
        </patternFill>
      </fill>
    </dxf>
    <dxf>
      <fill>
        <patternFill>
          <bgColor rgb="FFC6D9F1"/>
        </patternFill>
      </fill>
    </dxf>
    <dxf>
      <fill>
        <patternFill>
          <bgColor rgb="FFC6D9F1"/>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BFBFBF"/>
      <rgbColor rgb="FF878787"/>
      <rgbColor rgb="FF9999FF"/>
      <rgbColor rgb="FF993366"/>
      <rgbColor rgb="FFFFFFC6"/>
      <rgbColor rgb="FFDCE6F2"/>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F2F2F2"/>
      <rgbColor rgb="FFD9D9D9"/>
      <rgbColor rgb="FFFFFFB4"/>
      <rgbColor rgb="FF99CCFF"/>
      <rgbColor rgb="FFFF99CC"/>
      <rgbColor rgb="FFCC99FF"/>
      <rgbColor rgb="FFFFCC99"/>
      <rgbColor rgb="FF4F81BD"/>
      <rgbColor rgb="FF33CCCC"/>
      <rgbColor rgb="FF9BBB59"/>
      <rgbColor rgb="FFFFC000"/>
      <rgbColor rgb="FFF79646"/>
      <rgbColor rgb="FFFF6600"/>
      <rgbColor rgb="FF4A7EBB"/>
      <rgbColor rgb="FF969696"/>
      <rgbColor rgb="FF1F497D"/>
      <rgbColor rgb="FF339966"/>
      <rgbColor rgb="FF003300"/>
      <rgbColor rgb="FF333300"/>
      <rgbColor rgb="FF993300"/>
      <rgbColor rgb="FF993366"/>
      <rgbColor rgb="FF3F3F76"/>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a:lstStyle/>
          <a:p>
            <a:pPr>
              <a:defRPr b="1" sz="1800" spc="-1">
                <a:solidFill>
                  <a:srgbClr val="000000"/>
                </a:solidFill>
                <a:latin typeface="Calibri"/>
              </a:defRPr>
            </a:pPr>
            <a:r>
              <a:rPr b="1" sz="1800" spc="-1">
                <a:solidFill>
                  <a:srgbClr val="000000"/>
                </a:solidFill>
                <a:latin typeface="Calibri"/>
              </a:rPr>
              <a:t>Αποπληρωμή Δανείου</a:t>
            </a:r>
          </a:p>
        </c:rich>
      </c:tx>
      <c:overlay val="0"/>
    </c:title>
    <c:autoTitleDeleted val="0"/>
    <c:plotArea>
      <c:scatterChart>
        <c:scatterStyle val="lineMarker"/>
        <c:varyColors val="0"/>
        <c:ser>
          <c:idx val="0"/>
          <c:order val="0"/>
          <c:spPr>
            <a:solidFill>
              <a:srgbClr val="4a7ebb"/>
            </a:solidFill>
            <a:ln w="28440">
              <a:solidFill>
                <a:srgbClr val="4a7ebb"/>
              </a:solidFill>
              <a:round/>
            </a:ln>
          </c:spPr>
          <c:marker>
            <c:symbol val="square"/>
            <c:size val="5"/>
            <c:spPr>
              <a:solidFill>
                <a:srgbClr val="4a7ebb"/>
              </a:solidFill>
            </c:spPr>
          </c:marker>
          <c:dLbls>
            <c:dLblPos val="r"/>
            <c:showLegendKey val="0"/>
            <c:showVal val="0"/>
            <c:showCatName val="0"/>
            <c:showSerName val="0"/>
            <c:showPercent val="0"/>
            <c:showLeaderLines val="0"/>
          </c:dLbls>
          <c:xVal>
            <c:numRef>
              <c:f>Δάνειο!$G$5:$G$14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Δάνειο!$L$5:$L$14</c:f>
              <c:numCache>
                <c:formatCode>General</c:formatCode>
                <c:ptCount val="10"/>
                <c:pt idx="0">
                  <c:v>4534455.4278</c:v>
                </c:pt>
                <c:pt idx="1">
                  <c:v>4093538.8269174</c:v>
                </c:pt>
                <c:pt idx="2">
                  <c:v>3638071.97820567</c:v>
                </c:pt>
                <c:pt idx="3">
                  <c:v>3167574.72348646</c:v>
                </c:pt>
                <c:pt idx="4">
                  <c:v>2681551.05936151</c:v>
                </c:pt>
                <c:pt idx="5">
                  <c:v>2179488.61432044</c:v>
                </c:pt>
                <c:pt idx="6">
                  <c:v>1660858.10859302</c:v>
                </c:pt>
                <c:pt idx="7">
                  <c:v>1125112.79617659</c:v>
                </c:pt>
                <c:pt idx="8">
                  <c:v>571687.888450417</c:v>
                </c:pt>
                <c:pt idx="9">
                  <c:v>-0.0412307195365429</c:v>
                </c:pt>
              </c:numCache>
            </c:numRef>
          </c:yVal>
          <c:smooth val="0"/>
        </c:ser>
        <c:axId val="11535891"/>
        <c:axId val="14101431"/>
      </c:scatterChart>
      <c:valAx>
        <c:axId val="11535891"/>
        <c:scaling>
          <c:orientation val="minMax"/>
          <c:max val="10"/>
        </c:scaling>
        <c:delete val="0"/>
        <c:axPos val="b"/>
        <c:title>
          <c:tx>
            <c:rich>
              <a:bodyPr/>
              <a:lstStyle/>
              <a:p>
                <a:pPr>
                  <a:defRPr b="1" sz="1000" spc="-1">
                    <a:solidFill>
                      <a:srgbClr val="000000"/>
                    </a:solidFill>
                    <a:latin typeface="Calibri"/>
                  </a:defRPr>
                </a:pPr>
                <a:r>
                  <a:rPr b="1" sz="1000" spc="-1">
                    <a:solidFill>
                      <a:srgbClr val="000000"/>
                    </a:solidFill>
                    <a:latin typeface="Calibri"/>
                  </a:rPr>
                  <a:t>Δόση</a:t>
                </a:r>
              </a:p>
            </c:rich>
          </c:tx>
          <c:overlay val="0"/>
        </c:title>
        <c:numFmt formatCode="StanDaRD" sourceLinked="0"/>
        <c:majorTickMark val="none"/>
        <c:minorTickMark val="none"/>
        <c:tickLblPos val="nextTo"/>
        <c:spPr>
          <a:ln w="9360">
            <a:solidFill>
              <a:srgbClr val="878787"/>
            </a:solidFill>
            <a:round/>
          </a:ln>
        </c:spPr>
        <c:txPr>
          <a:bodyPr/>
          <a:p>
            <a:pPr>
              <a:defRPr sz="1000" spc="-1">
                <a:solidFill>
                  <a:srgbClr val="000000"/>
                </a:solidFill>
                <a:latin typeface="Calibri"/>
              </a:defRPr>
            </a:pPr>
          </a:p>
        </c:txPr>
        <c:crossAx val="14101431"/>
        <c:crosses val="autoZero"/>
        <c:majorUnit val="1"/>
      </c:valAx>
      <c:valAx>
        <c:axId val="14101431"/>
        <c:scaling>
          <c:orientation val="minMax"/>
        </c:scaling>
        <c:delete val="0"/>
        <c:axPos val="l"/>
        <c:majorGridlines>
          <c:spPr>
            <a:ln w="9360">
              <a:solidFill>
                <a:srgbClr val="878787"/>
              </a:solidFill>
              <a:round/>
            </a:ln>
          </c:spPr>
        </c:majorGridlines>
        <c:numFmt formatCode="#,##000 [$€-408]" sourceLinked="0"/>
        <c:majorTickMark val="none"/>
        <c:minorTickMark val="none"/>
        <c:tickLblPos val="nextTo"/>
        <c:spPr>
          <a:ln w="9360">
            <a:solidFill>
              <a:srgbClr val="878787"/>
            </a:solidFill>
            <a:round/>
          </a:ln>
        </c:spPr>
        <c:txPr>
          <a:bodyPr/>
          <a:p>
            <a:pPr>
              <a:defRPr sz="1000" spc="-1">
                <a:solidFill>
                  <a:srgbClr val="000000"/>
                </a:solidFill>
                <a:latin typeface="Calibri"/>
              </a:defRPr>
            </a:pPr>
          </a:p>
        </c:txPr>
        <c:crossAx val="11535891"/>
        <c:crosses val="autoZero"/>
      </c:valAx>
      <c:spPr>
        <a:solidFill>
          <a:srgbClr val="ffffff"/>
        </a:solidFill>
        <a:ln>
          <a:noFill/>
        </a:ln>
      </c:spPr>
    </c:plotArea>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
</Relationships>
</file>

<file path=xl/drawings/_rels/drawing2.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179640</xdr:colOff>
      <xdr:row>1</xdr:row>
      <xdr:rowOff>143280</xdr:rowOff>
    </xdr:from>
    <xdr:to>
      <xdr:col>4</xdr:col>
      <xdr:colOff>156600</xdr:colOff>
      <xdr:row>5</xdr:row>
      <xdr:rowOff>13320</xdr:rowOff>
    </xdr:to>
    <xdr:pic>
      <xdr:nvPicPr>
        <xdr:cNvPr id="0" name="Εικόνα 1" descr=""/>
        <xdr:cNvPicPr/>
      </xdr:nvPicPr>
      <xdr:blipFill>
        <a:blip r:embed="rId1"/>
        <a:stretch/>
      </xdr:blipFill>
      <xdr:spPr>
        <a:xfrm>
          <a:off x="236520" y="333720"/>
          <a:ext cx="1748880" cy="609120"/>
        </a:xfrm>
        <a:prstGeom prst="rect">
          <a:avLst/>
        </a:prstGeom>
        <a:ln>
          <a:noFill/>
        </a:ln>
      </xdr:spPr>
    </xdr:pic>
    <xdr:clientData/>
  </xdr:twoCellAnchor>
  <xdr:twoCellAnchor editAs="oneCell">
    <xdr:from>
      <xdr:col>8</xdr:col>
      <xdr:colOff>263880</xdr:colOff>
      <xdr:row>2</xdr:row>
      <xdr:rowOff>33840</xdr:rowOff>
    </xdr:from>
    <xdr:to>
      <xdr:col>9</xdr:col>
      <xdr:colOff>521640</xdr:colOff>
      <xdr:row>4</xdr:row>
      <xdr:rowOff>146880</xdr:rowOff>
    </xdr:to>
    <xdr:pic>
      <xdr:nvPicPr>
        <xdr:cNvPr id="1" name="Εικόνα 5" descr=""/>
        <xdr:cNvPicPr/>
      </xdr:nvPicPr>
      <xdr:blipFill>
        <a:blip r:embed="rId2"/>
        <a:stretch/>
      </xdr:blipFill>
      <xdr:spPr>
        <a:xfrm>
          <a:off x="4454640" y="414720"/>
          <a:ext cx="848520" cy="4788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480600</xdr:colOff>
      <xdr:row>15</xdr:row>
      <xdr:rowOff>180000</xdr:rowOff>
    </xdr:from>
    <xdr:to>
      <xdr:col>4</xdr:col>
      <xdr:colOff>317880</xdr:colOff>
      <xdr:row>30</xdr:row>
      <xdr:rowOff>156600</xdr:rowOff>
    </xdr:to>
    <xdr:graphicFrame>
      <xdr:nvGraphicFramePr>
        <xdr:cNvPr id="2" name="Chart 2"/>
        <xdr:cNvGraphicFramePr/>
      </xdr:nvGraphicFramePr>
      <xdr:xfrm>
        <a:off x="480600" y="2923200"/>
        <a:ext cx="4561560" cy="2942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40"/>
  <sheetViews>
    <sheetView windowProtection="false"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F24" activeCellId="0" sqref="F24"/>
    </sheetView>
  </sheetViews>
  <sheetFormatPr defaultRowHeight="14.4"/>
  <cols>
    <col collapsed="false" hidden="false" max="1" min="1" style="0" width="0.811224489795918"/>
    <col collapsed="false" hidden="false" max="9" min="2" style="0" width="8.36734693877551"/>
    <col collapsed="false" hidden="false" max="10" min="10" style="0" width="8.23469387755102"/>
    <col collapsed="false" hidden="false" max="11" min="11" style="0" width="0.540816326530612"/>
    <col collapsed="false" hidden="false" max="1025" min="12" style="0" width="8.36734693877551"/>
  </cols>
  <sheetData>
    <row r="1" customFormat="false" ht="15" hidden="false" customHeight="false" outlineLevel="0" collapsed="false">
      <c r="A1" s="1"/>
      <c r="B1" s="1"/>
      <c r="C1" s="1"/>
      <c r="D1" s="1"/>
      <c r="E1" s="1"/>
      <c r="F1" s="1"/>
      <c r="G1" s="1"/>
      <c r="H1" s="1"/>
      <c r="I1" s="1"/>
      <c r="J1" s="1"/>
      <c r="K1" s="1"/>
    </row>
    <row r="2" customFormat="false" ht="15" hidden="false" customHeight="true" outlineLevel="0" collapsed="false">
      <c r="A2" s="1"/>
      <c r="B2" s="2"/>
      <c r="C2" s="3"/>
      <c r="D2" s="3"/>
      <c r="E2" s="3"/>
      <c r="F2" s="3"/>
      <c r="G2" s="3"/>
      <c r="H2" s="3"/>
      <c r="I2" s="3"/>
      <c r="J2" s="4"/>
      <c r="K2" s="1"/>
    </row>
    <row r="3" customFormat="false" ht="14.4" hidden="false" customHeight="false" outlineLevel="0" collapsed="false">
      <c r="A3" s="1"/>
      <c r="B3" s="5"/>
      <c r="C3" s="6"/>
      <c r="D3" s="6"/>
      <c r="E3" s="6"/>
      <c r="F3" s="6"/>
      <c r="G3" s="6"/>
      <c r="H3" s="6"/>
      <c r="I3" s="6"/>
      <c r="J3" s="7"/>
      <c r="K3" s="1"/>
    </row>
    <row r="4" customFormat="false" ht="14.4" hidden="false" customHeight="false" outlineLevel="0" collapsed="false">
      <c r="A4" s="1"/>
      <c r="B4" s="5"/>
      <c r="C4" s="6"/>
      <c r="D4" s="6"/>
      <c r="E4" s="6"/>
      <c r="F4" s="6"/>
      <c r="G4" s="6"/>
      <c r="H4" s="6"/>
      <c r="I4" s="6"/>
      <c r="J4" s="7"/>
      <c r="K4" s="1"/>
    </row>
    <row r="5" customFormat="false" ht="14.4" hidden="false" customHeight="false" outlineLevel="0" collapsed="false">
      <c r="A5" s="1"/>
      <c r="B5" s="5"/>
      <c r="C5" s="6"/>
      <c r="D5" s="6"/>
      <c r="E5" s="6"/>
      <c r="F5" s="6"/>
      <c r="G5" s="6"/>
      <c r="H5" s="6"/>
      <c r="I5" s="6"/>
      <c r="J5" s="7"/>
      <c r="K5" s="1"/>
    </row>
    <row r="6" customFormat="false" ht="14.4" hidden="false" customHeight="false" outlineLevel="0" collapsed="false">
      <c r="A6" s="1"/>
      <c r="B6" s="5"/>
      <c r="C6" s="6"/>
      <c r="D6" s="6"/>
      <c r="E6" s="6"/>
      <c r="F6" s="6"/>
      <c r="G6" s="6"/>
      <c r="H6" s="6"/>
      <c r="I6" s="6"/>
      <c r="J6" s="7"/>
      <c r="K6" s="1"/>
    </row>
    <row r="7" customFormat="false" ht="14.4" hidden="false" customHeight="false" outlineLevel="0" collapsed="false">
      <c r="A7" s="1"/>
      <c r="B7" s="5"/>
      <c r="C7" s="6"/>
      <c r="D7" s="6"/>
      <c r="E7" s="6"/>
      <c r="F7" s="6"/>
      <c r="G7" s="6"/>
      <c r="H7" s="6"/>
      <c r="I7" s="6"/>
      <c r="J7" s="7"/>
      <c r="K7" s="1"/>
    </row>
    <row r="8" customFormat="false" ht="14.4" hidden="false" customHeight="true" outlineLevel="0" collapsed="false">
      <c r="A8" s="1"/>
      <c r="B8" s="8" t="s">
        <v>0</v>
      </c>
      <c r="C8" s="8"/>
      <c r="D8" s="8"/>
      <c r="E8" s="8"/>
      <c r="F8" s="8"/>
      <c r="G8" s="8"/>
      <c r="H8" s="8"/>
      <c r="I8" s="8"/>
      <c r="J8" s="8"/>
      <c r="K8" s="1"/>
    </row>
    <row r="9" customFormat="false" ht="14.4" hidden="false" customHeight="false" outlineLevel="0" collapsed="false">
      <c r="A9" s="1"/>
      <c r="B9" s="8"/>
      <c r="C9" s="8"/>
      <c r="D9" s="8"/>
      <c r="E9" s="8"/>
      <c r="F9" s="8"/>
      <c r="G9" s="8"/>
      <c r="H9" s="8"/>
      <c r="I9" s="8"/>
      <c r="J9" s="8"/>
      <c r="K9" s="1"/>
    </row>
    <row r="10" customFormat="false" ht="14.4" hidden="false" customHeight="false" outlineLevel="0" collapsed="false">
      <c r="A10" s="1"/>
      <c r="B10" s="8"/>
      <c r="C10" s="8"/>
      <c r="D10" s="8"/>
      <c r="E10" s="8"/>
      <c r="F10" s="8"/>
      <c r="G10" s="8"/>
      <c r="H10" s="8"/>
      <c r="I10" s="8"/>
      <c r="J10" s="8"/>
      <c r="K10" s="1"/>
    </row>
    <row r="11" customFormat="false" ht="14.4" hidden="false" customHeight="false" outlineLevel="0" collapsed="false">
      <c r="A11" s="1"/>
      <c r="B11" s="8"/>
      <c r="C11" s="8"/>
      <c r="D11" s="8"/>
      <c r="E11" s="8"/>
      <c r="F11" s="8"/>
      <c r="G11" s="8"/>
      <c r="H11" s="8"/>
      <c r="I11" s="8"/>
      <c r="J11" s="8"/>
      <c r="K11" s="1"/>
    </row>
    <row r="12" customFormat="false" ht="14.4" hidden="false" customHeight="false" outlineLevel="0" collapsed="false">
      <c r="A12" s="1"/>
      <c r="B12" s="5"/>
      <c r="C12" s="6"/>
      <c r="D12" s="6"/>
      <c r="E12" s="6"/>
      <c r="F12" s="6"/>
      <c r="G12" s="6"/>
      <c r="H12" s="6"/>
      <c r="I12" s="6"/>
      <c r="J12" s="7"/>
      <c r="K12" s="1"/>
    </row>
    <row r="13" customFormat="false" ht="15.6" hidden="false" customHeight="false" outlineLevel="0" collapsed="false">
      <c r="A13" s="1"/>
      <c r="B13" s="9" t="s">
        <v>1</v>
      </c>
      <c r="C13" s="9"/>
      <c r="D13" s="9"/>
      <c r="E13" s="9"/>
      <c r="F13" s="9"/>
      <c r="G13" s="9"/>
      <c r="H13" s="9"/>
      <c r="I13" s="9"/>
      <c r="J13" s="9"/>
      <c r="K13" s="1"/>
    </row>
    <row r="14" customFormat="false" ht="14.4" hidden="false" customHeight="false" outlineLevel="0" collapsed="false">
      <c r="A14" s="1"/>
      <c r="B14" s="10" t="s">
        <v>2</v>
      </c>
      <c r="C14" s="10"/>
      <c r="D14" s="10"/>
      <c r="E14" s="11"/>
      <c r="F14" s="11"/>
      <c r="G14" s="11"/>
      <c r="H14" s="11"/>
      <c r="I14" s="11"/>
      <c r="J14" s="11"/>
      <c r="K14" s="1"/>
    </row>
    <row r="15" customFormat="false" ht="14.4" hidden="false" customHeight="false" outlineLevel="0" collapsed="false">
      <c r="A15" s="1"/>
      <c r="B15" s="10" t="s">
        <v>3</v>
      </c>
      <c r="C15" s="10"/>
      <c r="D15" s="12" t="s">
        <v>4</v>
      </c>
      <c r="E15" s="12"/>
      <c r="F15" s="12"/>
      <c r="G15" s="12"/>
      <c r="H15" s="12"/>
      <c r="I15" s="12"/>
      <c r="J15" s="12"/>
      <c r="K15" s="13"/>
    </row>
    <row r="16" customFormat="false" ht="60" hidden="false" customHeight="true" outlineLevel="0" collapsed="false">
      <c r="A16" s="1"/>
      <c r="B16" s="14" t="s">
        <v>5</v>
      </c>
      <c r="C16" s="14"/>
      <c r="D16" s="15" t="s">
        <v>6</v>
      </c>
      <c r="E16" s="15"/>
      <c r="F16" s="15"/>
      <c r="G16" s="15"/>
      <c r="H16" s="15"/>
      <c r="I16" s="15"/>
      <c r="J16" s="15"/>
      <c r="K16" s="13"/>
    </row>
    <row r="17" customFormat="false" ht="108.75" hidden="false" customHeight="true" outlineLevel="0" collapsed="false">
      <c r="A17" s="1"/>
      <c r="B17" s="14" t="s">
        <v>7</v>
      </c>
      <c r="C17" s="14"/>
      <c r="D17" s="16" t="s">
        <v>8</v>
      </c>
      <c r="E17" s="16"/>
      <c r="F17" s="16"/>
      <c r="G17" s="16"/>
      <c r="H17" s="16"/>
      <c r="I17" s="16"/>
      <c r="J17" s="16"/>
      <c r="K17" s="1"/>
    </row>
    <row r="18" customFormat="false" ht="14.4" hidden="false" customHeight="false" outlineLevel="0" collapsed="false">
      <c r="A18" s="1"/>
      <c r="B18" s="10" t="s">
        <v>9</v>
      </c>
      <c r="C18" s="10"/>
      <c r="D18" s="10"/>
      <c r="E18" s="10"/>
      <c r="F18" s="10"/>
      <c r="G18" s="10"/>
      <c r="H18" s="17"/>
      <c r="I18" s="17"/>
      <c r="J18" s="17"/>
      <c r="K18" s="1"/>
    </row>
    <row r="19" customFormat="false" ht="14.4" hidden="false" customHeight="false" outlineLevel="0" collapsed="false">
      <c r="A19" s="1"/>
      <c r="B19" s="10" t="s">
        <v>10</v>
      </c>
      <c r="C19" s="10"/>
      <c r="D19" s="18"/>
      <c r="E19" s="18"/>
      <c r="F19" s="18"/>
      <c r="G19" s="18"/>
      <c r="H19" s="18"/>
      <c r="I19" s="18"/>
      <c r="J19" s="18"/>
      <c r="K19" s="1"/>
    </row>
    <row r="20" customFormat="false" ht="14.4" hidden="false" customHeight="false" outlineLevel="0" collapsed="false">
      <c r="A20" s="1"/>
      <c r="B20" s="5"/>
      <c r="C20" s="6"/>
      <c r="D20" s="6"/>
      <c r="E20" s="6"/>
      <c r="F20" s="6"/>
      <c r="G20" s="6"/>
      <c r="H20" s="6"/>
      <c r="I20" s="6"/>
      <c r="J20" s="7"/>
      <c r="K20" s="1"/>
    </row>
    <row r="21" customFormat="false" ht="14.4" hidden="false" customHeight="false" outlineLevel="0" collapsed="false">
      <c r="A21" s="1"/>
      <c r="B21" s="5"/>
      <c r="C21" s="19"/>
      <c r="D21" s="6"/>
      <c r="E21" s="6"/>
      <c r="F21" s="6"/>
      <c r="G21" s="6"/>
      <c r="H21" s="6"/>
      <c r="I21" s="6"/>
      <c r="J21" s="7"/>
      <c r="K21" s="1"/>
    </row>
    <row r="22" customFormat="false" ht="14.4" hidden="false" customHeight="false" outlineLevel="0" collapsed="false">
      <c r="A22" s="1"/>
      <c r="B22" s="5"/>
      <c r="C22" s="19"/>
      <c r="D22" s="6"/>
      <c r="E22" s="6"/>
      <c r="F22" s="6"/>
      <c r="G22" s="6"/>
      <c r="H22" s="6"/>
      <c r="I22" s="6"/>
      <c r="J22" s="7"/>
      <c r="K22" s="1"/>
    </row>
    <row r="23" customFormat="false" ht="14.4" hidden="false" customHeight="false" outlineLevel="0" collapsed="false">
      <c r="A23" s="1"/>
      <c r="B23" s="5"/>
      <c r="C23" s="6"/>
      <c r="D23" s="6"/>
      <c r="E23" s="6"/>
      <c r="F23" s="6"/>
      <c r="G23" s="6"/>
      <c r="H23" s="6"/>
      <c r="I23" s="6"/>
      <c r="J23" s="7"/>
      <c r="K23" s="1"/>
    </row>
    <row r="24" customFormat="false" ht="14.4" hidden="false" customHeight="false" outlineLevel="0" collapsed="false">
      <c r="A24" s="1"/>
      <c r="B24" s="5"/>
      <c r="C24" s="6"/>
      <c r="D24" s="6"/>
      <c r="E24" s="6"/>
      <c r="F24" s="6"/>
      <c r="G24" s="6"/>
      <c r="H24" s="6"/>
      <c r="I24" s="6"/>
      <c r="J24" s="7"/>
      <c r="K24" s="1"/>
    </row>
    <row r="25" customFormat="false" ht="14.4" hidden="false" customHeight="false" outlineLevel="0" collapsed="false">
      <c r="A25" s="1"/>
      <c r="B25" s="5"/>
      <c r="C25" s="6"/>
      <c r="D25" s="6"/>
      <c r="E25" s="6"/>
      <c r="F25" s="6"/>
      <c r="G25" s="6"/>
      <c r="H25" s="6"/>
      <c r="I25" s="6"/>
      <c r="J25" s="7"/>
      <c r="K25" s="1"/>
    </row>
    <row r="26" customFormat="false" ht="14.4" hidden="false" customHeight="false" outlineLevel="0" collapsed="false">
      <c r="A26" s="1"/>
      <c r="B26" s="5"/>
      <c r="C26" s="6"/>
      <c r="D26" s="6"/>
      <c r="E26" s="6"/>
      <c r="F26" s="6"/>
      <c r="G26" s="6"/>
      <c r="H26" s="6"/>
      <c r="I26" s="6"/>
      <c r="J26" s="7"/>
      <c r="K26" s="1"/>
    </row>
    <row r="27" customFormat="false" ht="14.4" hidden="false" customHeight="false" outlineLevel="0" collapsed="false">
      <c r="A27" s="1"/>
      <c r="B27" s="5"/>
      <c r="C27" s="6"/>
      <c r="D27" s="6"/>
      <c r="E27" s="6"/>
      <c r="F27" s="6"/>
      <c r="G27" s="6"/>
      <c r="H27" s="6"/>
      <c r="I27" s="6"/>
      <c r="J27" s="7"/>
      <c r="K27" s="1"/>
    </row>
    <row r="28" customFormat="false" ht="14.4" hidden="false" customHeight="false" outlineLevel="0" collapsed="false">
      <c r="A28" s="1"/>
      <c r="B28" s="5"/>
      <c r="C28" s="6"/>
      <c r="D28" s="6"/>
      <c r="E28" s="6"/>
      <c r="F28" s="6"/>
      <c r="G28" s="6"/>
      <c r="H28" s="6"/>
      <c r="I28" s="6"/>
      <c r="J28" s="7"/>
      <c r="K28" s="1"/>
    </row>
    <row r="29" customFormat="false" ht="14.4" hidden="false" customHeight="false" outlineLevel="0" collapsed="false">
      <c r="A29" s="1"/>
      <c r="B29" s="5"/>
      <c r="C29" s="6"/>
      <c r="D29" s="6"/>
      <c r="E29" s="6"/>
      <c r="F29" s="6"/>
      <c r="G29" s="6"/>
      <c r="H29" s="6"/>
      <c r="I29" s="6"/>
      <c r="J29" s="7"/>
      <c r="K29" s="1"/>
    </row>
    <row r="30" customFormat="false" ht="14.4" hidden="false" customHeight="false" outlineLevel="0" collapsed="false">
      <c r="A30" s="1"/>
      <c r="B30" s="5"/>
      <c r="C30" s="6"/>
      <c r="D30" s="6"/>
      <c r="E30" s="6"/>
      <c r="F30" s="6"/>
      <c r="G30" s="6"/>
      <c r="H30" s="6"/>
      <c r="I30" s="6"/>
      <c r="J30" s="7"/>
      <c r="K30" s="1"/>
    </row>
    <row r="31" customFormat="false" ht="14.4" hidden="false" customHeight="false" outlineLevel="0" collapsed="false">
      <c r="A31" s="1"/>
      <c r="B31" s="5"/>
      <c r="C31" s="6"/>
      <c r="D31" s="6"/>
      <c r="E31" s="6"/>
      <c r="F31" s="6"/>
      <c r="G31" s="6"/>
      <c r="H31" s="6"/>
      <c r="I31" s="6"/>
      <c r="J31" s="7"/>
      <c r="K31" s="1"/>
    </row>
    <row r="32" customFormat="false" ht="14.4" hidden="false" customHeight="false" outlineLevel="0" collapsed="false">
      <c r="A32" s="1"/>
      <c r="B32" s="5"/>
      <c r="C32" s="6"/>
      <c r="D32" s="6"/>
      <c r="E32" s="6"/>
      <c r="F32" s="6"/>
      <c r="G32" s="6"/>
      <c r="H32" s="6"/>
      <c r="I32" s="6"/>
      <c r="J32" s="7"/>
      <c r="K32" s="1"/>
    </row>
    <row r="33" customFormat="false" ht="14.4" hidden="false" customHeight="false" outlineLevel="0" collapsed="false">
      <c r="A33" s="1"/>
      <c r="B33" s="5"/>
      <c r="C33" s="6"/>
      <c r="D33" s="6"/>
      <c r="E33" s="6"/>
      <c r="F33" s="6"/>
      <c r="G33" s="6"/>
      <c r="H33" s="6"/>
      <c r="I33" s="6"/>
      <c r="J33" s="7"/>
      <c r="K33" s="1"/>
    </row>
    <row r="34" customFormat="false" ht="14.4" hidden="false" customHeight="false" outlineLevel="0" collapsed="false">
      <c r="A34" s="1"/>
      <c r="B34" s="5"/>
      <c r="C34" s="6"/>
      <c r="D34" s="6"/>
      <c r="E34" s="6"/>
      <c r="F34" s="6"/>
      <c r="G34" s="6"/>
      <c r="H34" s="6"/>
      <c r="I34" s="6"/>
      <c r="J34" s="7"/>
      <c r="K34" s="1"/>
    </row>
    <row r="35" customFormat="false" ht="14.4" hidden="false" customHeight="false" outlineLevel="0" collapsed="false">
      <c r="A35" s="1"/>
      <c r="B35" s="5"/>
      <c r="C35" s="6"/>
      <c r="D35" s="6"/>
      <c r="E35" s="6"/>
      <c r="F35" s="6"/>
      <c r="G35" s="6"/>
      <c r="H35" s="6"/>
      <c r="I35" s="6"/>
      <c r="J35" s="7"/>
      <c r="K35" s="1"/>
    </row>
    <row r="36" customFormat="false" ht="14.4" hidden="false" customHeight="false" outlineLevel="0" collapsed="false">
      <c r="A36" s="1"/>
      <c r="B36" s="5"/>
      <c r="C36" s="6"/>
      <c r="D36" s="6"/>
      <c r="E36" s="6"/>
      <c r="F36" s="6"/>
      <c r="G36" s="6"/>
      <c r="H36" s="6"/>
      <c r="I36" s="6"/>
      <c r="J36" s="7"/>
      <c r="K36" s="1"/>
    </row>
    <row r="37" customFormat="false" ht="14.4" hidden="false" customHeight="false" outlineLevel="0" collapsed="false">
      <c r="A37" s="1"/>
      <c r="B37" s="5"/>
      <c r="C37" s="6"/>
      <c r="D37" s="6"/>
      <c r="E37" s="6"/>
      <c r="F37" s="6"/>
      <c r="G37" s="6"/>
      <c r="H37" s="6"/>
      <c r="I37" s="6"/>
      <c r="J37" s="7"/>
      <c r="K37" s="1"/>
    </row>
    <row r="38" customFormat="false" ht="14.4" hidden="false" customHeight="false" outlineLevel="0" collapsed="false">
      <c r="A38" s="1"/>
      <c r="B38" s="5"/>
      <c r="C38" s="6"/>
      <c r="D38" s="6"/>
      <c r="E38" s="6"/>
      <c r="F38" s="6"/>
      <c r="G38" s="6"/>
      <c r="H38" s="20" t="s">
        <v>11</v>
      </c>
      <c r="I38" s="21" t="n">
        <f aca="true">TODAY()</f>
        <v>43608</v>
      </c>
      <c r="J38" s="21"/>
      <c r="K38" s="1"/>
    </row>
    <row r="39" customFormat="false" ht="14.4" hidden="false" customHeight="false" outlineLevel="0" collapsed="false">
      <c r="A39" s="1"/>
      <c r="B39" s="5"/>
      <c r="C39" s="6"/>
      <c r="D39" s="6"/>
      <c r="E39" s="6"/>
      <c r="F39" s="6"/>
      <c r="G39" s="6"/>
      <c r="H39" s="6"/>
      <c r="I39" s="6"/>
      <c r="J39" s="7"/>
      <c r="K39" s="1"/>
    </row>
    <row r="40" customFormat="false" ht="15" hidden="false" customHeight="false" outlineLevel="0" collapsed="false">
      <c r="A40" s="1"/>
      <c r="B40" s="22"/>
      <c r="C40" s="23"/>
      <c r="D40" s="23"/>
      <c r="E40" s="23"/>
      <c r="F40" s="23"/>
      <c r="G40" s="23"/>
      <c r="H40" s="23"/>
      <c r="I40" s="23"/>
      <c r="J40" s="24"/>
      <c r="K40" s="1"/>
    </row>
  </sheetData>
  <sheetProtection sheet="true" password="b73b" objects="true" scenarios="true"/>
  <mergeCells count="15">
    <mergeCell ref="B8:J11"/>
    <mergeCell ref="B13:J13"/>
    <mergeCell ref="B14:D14"/>
    <mergeCell ref="E14:J14"/>
    <mergeCell ref="B15:C15"/>
    <mergeCell ref="D15:J15"/>
    <mergeCell ref="B16:C16"/>
    <mergeCell ref="D16:J16"/>
    <mergeCell ref="B17:C17"/>
    <mergeCell ref="D17:J17"/>
    <mergeCell ref="B18:G18"/>
    <mergeCell ref="H18:J18"/>
    <mergeCell ref="B19:C19"/>
    <mergeCell ref="D19:J19"/>
    <mergeCell ref="I38:J3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pageSetUpPr fitToPage="false"/>
  </sheetPr>
  <dimension ref="A1:N21"/>
  <sheetViews>
    <sheetView windowProtection="false"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B7" activeCellId="0" sqref="B7"/>
    </sheetView>
  </sheetViews>
  <sheetFormatPr defaultRowHeight="14.4"/>
  <cols>
    <col collapsed="false" hidden="false" max="1" min="1" style="133" width="35.0969387755102"/>
    <col collapsed="false" hidden="false" max="2" min="2" style="133" width="15.1173469387755"/>
    <col collapsed="false" hidden="false" max="6" min="3" style="133" width="8.36734693877551"/>
    <col collapsed="false" hidden="false" max="7" min="7" style="133" width="6.61224489795918"/>
    <col collapsed="false" hidden="false" max="8" min="8" style="133" width="21.3265306122449"/>
    <col collapsed="false" hidden="false" max="9" min="9" style="133" width="15.1173469387755"/>
    <col collapsed="false" hidden="false" max="10" min="10" style="133" width="13.7704081632653"/>
    <col collapsed="false" hidden="false" max="12" min="11" style="133" width="14.5816326530612"/>
    <col collapsed="false" hidden="false" max="1025" min="13" style="133" width="8.36734693877551"/>
  </cols>
  <sheetData>
    <row r="1" customFormat="false" ht="14.4" hidden="false" customHeight="false" outlineLevel="0" collapsed="false">
      <c r="A1" s="0"/>
      <c r="B1" s="0"/>
      <c r="G1" s="0"/>
      <c r="H1" s="0"/>
      <c r="I1" s="0"/>
      <c r="J1" s="0"/>
      <c r="K1" s="0"/>
      <c r="L1" s="0"/>
      <c r="N1" s="0"/>
    </row>
    <row r="2" customFormat="false" ht="14.4" hidden="false" customHeight="false" outlineLevel="0" collapsed="false">
      <c r="A2" s="0"/>
      <c r="B2" s="0"/>
      <c r="G2" s="0"/>
      <c r="H2" s="0"/>
      <c r="I2" s="0"/>
      <c r="J2" s="0"/>
      <c r="K2" s="0"/>
      <c r="L2" s="0"/>
      <c r="N2" s="0"/>
    </row>
    <row r="3" customFormat="false" ht="14.4" hidden="false" customHeight="false" outlineLevel="0" collapsed="false">
      <c r="A3" s="169" t="s">
        <v>203</v>
      </c>
      <c r="B3" s="169"/>
      <c r="G3" s="170" t="s">
        <v>167</v>
      </c>
      <c r="H3" s="170" t="s">
        <v>204</v>
      </c>
      <c r="I3" s="170" t="s">
        <v>205</v>
      </c>
      <c r="J3" s="170" t="s">
        <v>206</v>
      </c>
      <c r="K3" s="170" t="s">
        <v>207</v>
      </c>
      <c r="L3" s="170" t="s">
        <v>208</v>
      </c>
      <c r="N3" s="0"/>
    </row>
    <row r="4" customFormat="false" ht="14.4" hidden="false" customHeight="false" outlineLevel="0" collapsed="false">
      <c r="A4" s="171" t="s">
        <v>209</v>
      </c>
      <c r="B4" s="172" t="n">
        <f aca="false">Οικονομικότητα!C11</f>
        <v>4961286.6</v>
      </c>
      <c r="G4" s="171"/>
      <c r="H4" s="171"/>
      <c r="I4" s="171"/>
      <c r="J4" s="171"/>
      <c r="K4" s="171"/>
      <c r="L4" s="173" t="n">
        <f aca="false">+B4</f>
        <v>4961286.6</v>
      </c>
      <c r="N4" s="0"/>
    </row>
    <row r="5" customFormat="false" ht="14.4" hidden="false" customHeight="false" outlineLevel="0" collapsed="false">
      <c r="A5" s="171" t="s">
        <v>210</v>
      </c>
      <c r="B5" s="174" t="n">
        <v>0.033</v>
      </c>
      <c r="G5" s="171" t="n">
        <v>1</v>
      </c>
      <c r="H5" s="175" t="n">
        <f aca="false">IF(G5&lt;B6,B7,"")</f>
        <v>43101</v>
      </c>
      <c r="I5" s="173" t="n">
        <f aca="false">IF(H5&lt;&gt;"",$B$13,"")</f>
        <v>590553.63</v>
      </c>
      <c r="J5" s="173" t="n">
        <f aca="false">IF(H5="","",$B$5*L4)</f>
        <v>163722.4578</v>
      </c>
      <c r="K5" s="173" t="n">
        <f aca="false">IF(H5="","",I5-J5)</f>
        <v>426831.1722</v>
      </c>
      <c r="L5" s="173" t="n">
        <f aca="false">IF(H5="","",L4-K5)</f>
        <v>4534455.4278</v>
      </c>
      <c r="N5" s="176"/>
    </row>
    <row r="6" customFormat="false" ht="14.4" hidden="false" customHeight="false" outlineLevel="0" collapsed="false">
      <c r="A6" s="171" t="s">
        <v>211</v>
      </c>
      <c r="B6" s="177" t="n">
        <f aca="false">+'Γενικά Δεδομένα'!I21</f>
        <v>10</v>
      </c>
      <c r="G6" s="171" t="n">
        <f aca="false">+G5+1</f>
        <v>2</v>
      </c>
      <c r="H6" s="175" t="n">
        <f aca="false">IF(G6&lt;=$B$6,H5+365,"")</f>
        <v>43466</v>
      </c>
      <c r="I6" s="173" t="n">
        <f aca="false">IF(H6&lt;&gt;"",$B$13,"")</f>
        <v>590553.63</v>
      </c>
      <c r="J6" s="173" t="n">
        <f aca="false">IF(H6="","",$B$5*L5)</f>
        <v>149637.0291174</v>
      </c>
      <c r="K6" s="173" t="n">
        <f aca="false">IF(H6="","",I6-J6)</f>
        <v>440916.6008826</v>
      </c>
      <c r="L6" s="173" t="n">
        <f aca="false">IF(H6="","",L5-K6)</f>
        <v>4093538.8269174</v>
      </c>
    </row>
    <row r="7" customFormat="false" ht="14.4" hidden="false" customHeight="false" outlineLevel="0" collapsed="false">
      <c r="A7" s="171" t="s">
        <v>212</v>
      </c>
      <c r="B7" s="178" t="n">
        <v>43101</v>
      </c>
      <c r="G7" s="171" t="n">
        <f aca="false">+G6+1</f>
        <v>3</v>
      </c>
      <c r="H7" s="175" t="n">
        <f aca="false">IF(G7&lt;=$B$6,H6+365,"")</f>
        <v>43831</v>
      </c>
      <c r="I7" s="173" t="n">
        <f aca="false">IF(H7&lt;&gt;"",$B$13,"")</f>
        <v>590553.63</v>
      </c>
      <c r="J7" s="173" t="n">
        <f aca="false">IF(H7="","",$B$5*L6)</f>
        <v>135086.781288274</v>
      </c>
      <c r="K7" s="173" t="n">
        <f aca="false">IF(H7="","",I7-J7)</f>
        <v>455466.848711726</v>
      </c>
      <c r="L7" s="173" t="n">
        <f aca="false">IF(H7="","",L6-K7)</f>
        <v>3638071.97820567</v>
      </c>
    </row>
    <row r="8" customFormat="false" ht="14.4" hidden="false" customHeight="false" outlineLevel="0" collapsed="false">
      <c r="A8" s="171" t="s">
        <v>213</v>
      </c>
      <c r="B8" s="179" t="s">
        <v>214</v>
      </c>
      <c r="G8" s="171" t="n">
        <f aca="false">+G7+1</f>
        <v>4</v>
      </c>
      <c r="H8" s="175" t="n">
        <f aca="false">IF(G8&lt;=$B$6,H7+366,"")</f>
        <v>44197</v>
      </c>
      <c r="I8" s="173" t="n">
        <f aca="false">IF(H8&lt;&gt;"",$B$13,"")</f>
        <v>590553.63</v>
      </c>
      <c r="J8" s="173" t="n">
        <f aca="false">IF(H8="","",$B$5*L7)</f>
        <v>120056.375280787</v>
      </c>
      <c r="K8" s="173" t="n">
        <f aca="false">IF(H8="","",I8-J8)</f>
        <v>470497.254719213</v>
      </c>
      <c r="L8" s="173" t="n">
        <f aca="false">IF(H8="","",L7-K8)</f>
        <v>3167574.72348646</v>
      </c>
    </row>
    <row r="9" customFormat="false" ht="14.4" hidden="false" customHeight="false" outlineLevel="0" collapsed="false">
      <c r="A9" s="157"/>
      <c r="B9" s="157"/>
      <c r="G9" s="171" t="n">
        <f aca="false">+G8+1</f>
        <v>5</v>
      </c>
      <c r="H9" s="175" t="n">
        <f aca="false">IF(G9&lt;=$B$6,H8+365,"")</f>
        <v>44562</v>
      </c>
      <c r="I9" s="173" t="n">
        <f aca="false">IF(H9&lt;&gt;"",$B$13,"")</f>
        <v>590553.63</v>
      </c>
      <c r="J9" s="173" t="n">
        <f aca="false">IF(H9="","",$B$5*L8)</f>
        <v>104529.965875053</v>
      </c>
      <c r="K9" s="173" t="n">
        <f aca="false">IF(H9="","",I9-J9)</f>
        <v>486023.664124947</v>
      </c>
      <c r="L9" s="173" t="n">
        <f aca="false">IF(H9="","",L8-K9)</f>
        <v>2681551.05936151</v>
      </c>
    </row>
    <row r="10" customFormat="false" ht="14.4" hidden="false" customHeight="false" outlineLevel="0" collapsed="false">
      <c r="A10" s="180" t="s">
        <v>215</v>
      </c>
      <c r="B10" s="180"/>
      <c r="G10" s="171" t="n">
        <f aca="false">+G9+1</f>
        <v>6</v>
      </c>
      <c r="H10" s="175" t="n">
        <f aca="false">IF(G10&lt;=$B$6,H9+365,"")</f>
        <v>44927</v>
      </c>
      <c r="I10" s="173" t="n">
        <f aca="false">IF(H10&lt;&gt;"",$B$13,"")</f>
        <v>590553.63</v>
      </c>
      <c r="J10" s="173" t="n">
        <f aca="false">IF(H10="","",$B$5*L9)</f>
        <v>88491.18495893</v>
      </c>
      <c r="K10" s="173" t="n">
        <f aca="false">IF(H10="","",I10-J10)</f>
        <v>502062.44504107</v>
      </c>
      <c r="L10" s="173" t="n">
        <f aca="false">IF(H10="","",L9-K10)</f>
        <v>2179488.61432044</v>
      </c>
    </row>
    <row r="11" customFormat="false" ht="14.4" hidden="false" customHeight="false" outlineLevel="0" collapsed="false">
      <c r="A11" s="171" t="s">
        <v>216</v>
      </c>
      <c r="B11" s="171" t="n">
        <f aca="false">+B6</f>
        <v>10</v>
      </c>
      <c r="G11" s="171" t="n">
        <f aca="false">+G10+1</f>
        <v>7</v>
      </c>
      <c r="H11" s="175" t="n">
        <f aca="false">IF(G11&lt;=$B$6,H10+365,"")</f>
        <v>45292</v>
      </c>
      <c r="I11" s="173" t="n">
        <f aca="false">IF(H11&lt;&gt;"",$B$13,"")</f>
        <v>590553.63</v>
      </c>
      <c r="J11" s="173" t="n">
        <f aca="false">IF(H11="","",$B$5*L10)</f>
        <v>71923.1242725747</v>
      </c>
      <c r="K11" s="173" t="n">
        <f aca="false">IF(H11="","",I11-J11)</f>
        <v>518630.505727425</v>
      </c>
      <c r="L11" s="173" t="n">
        <f aca="false">IF(H11="","",L10-K11)</f>
        <v>1660858.10859302</v>
      </c>
    </row>
    <row r="12" customFormat="false" ht="14.4" hidden="false" customHeight="false" outlineLevel="0" collapsed="false">
      <c r="A12" s="171" t="s">
        <v>217</v>
      </c>
      <c r="B12" s="181" t="n">
        <f aca="false">+B5</f>
        <v>0.033</v>
      </c>
      <c r="G12" s="171" t="n">
        <f aca="false">+G11+1</f>
        <v>8</v>
      </c>
      <c r="H12" s="175" t="n">
        <f aca="false">IF(G12&lt;=$B$6,H11+366,"")</f>
        <v>45658</v>
      </c>
      <c r="I12" s="173" t="n">
        <f aca="false">IF(H12&lt;&gt;"",$B$13,"")</f>
        <v>590553.63</v>
      </c>
      <c r="J12" s="173" t="n">
        <f aca="false">IF(H12="","",$B$5*L11)</f>
        <v>54808.3175835697</v>
      </c>
      <c r="K12" s="173" t="n">
        <f aca="false">IF(H12="","",I12-J12)</f>
        <v>535745.31241643</v>
      </c>
      <c r="L12" s="173" t="n">
        <f aca="false">IF(H12="","",L11-K12)</f>
        <v>1125112.79617659</v>
      </c>
    </row>
    <row r="13" customFormat="false" ht="14.4" hidden="false" customHeight="false" outlineLevel="0" collapsed="false">
      <c r="A13" s="171" t="s">
        <v>218</v>
      </c>
      <c r="B13" s="182" t="n">
        <f aca="false">IF(ISERROR(-PMT(B12,B11,B4)),"Μη Διαθέσιμο",ROUND(-PMT(B12,B11,B4),2))</f>
        <v>590553.63</v>
      </c>
      <c r="G13" s="171" t="n">
        <f aca="false">+G12+1</f>
        <v>9</v>
      </c>
      <c r="H13" s="175" t="n">
        <f aca="false">IF(G13&lt;=$B$6,H12+365,"")</f>
        <v>46023</v>
      </c>
      <c r="I13" s="173" t="n">
        <f aca="false">IF(H13&lt;&gt;"",$B$13,"")</f>
        <v>590553.63</v>
      </c>
      <c r="J13" s="173" t="n">
        <f aca="false">IF(H13="","",$B$5*L12)</f>
        <v>37128.7222738274</v>
      </c>
      <c r="K13" s="173" t="n">
        <f aca="false">IF(H13="","",I13-J13)</f>
        <v>553424.907726173</v>
      </c>
      <c r="L13" s="173" t="n">
        <f aca="false">IF(H13="","",L12-K13)</f>
        <v>571687.888450417</v>
      </c>
    </row>
    <row r="14" customFormat="false" ht="14.4" hidden="false" customHeight="false" outlineLevel="0" collapsed="false">
      <c r="A14" s="171" t="s">
        <v>219</v>
      </c>
      <c r="B14" s="182" t="n">
        <f aca="false">IF(ISERROR(B15-B4),"Μη Διαθέσιμο",ROUND(B15-B4,2))</f>
        <v>944249.66</v>
      </c>
      <c r="G14" s="171" t="n">
        <f aca="false">+G13+1</f>
        <v>10</v>
      </c>
      <c r="H14" s="175" t="n">
        <f aca="false">IF(G14&lt;=$B$6,H13+365,"")</f>
        <v>46388</v>
      </c>
      <c r="I14" s="173" t="n">
        <f aca="false">IF(H14&lt;&gt;"",$B$13,"")</f>
        <v>590553.63</v>
      </c>
      <c r="J14" s="173" t="n">
        <f aca="false">IF(H14="","",$B$5*L13)</f>
        <v>18865.7003188638</v>
      </c>
      <c r="K14" s="173" t="n">
        <f aca="false">IF(H14="","",I14-J14)</f>
        <v>571687.929681136</v>
      </c>
      <c r="L14" s="173" t="n">
        <f aca="false">IF(H14="","",L13-K14)</f>
        <v>-0.0412307195365429</v>
      </c>
    </row>
    <row r="15" customFormat="false" ht="14.4" hidden="false" customHeight="false" outlineLevel="0" collapsed="false">
      <c r="A15" s="171" t="s">
        <v>220</v>
      </c>
      <c r="B15" s="182" t="n">
        <f aca="false">IF(ISERROR(B11*(-PMT(B12,B11,B4))),"Μη Διαθέσιμο",ROUND(B11*(-PMT(B12,B6,B4)),2))</f>
        <v>5905536.26</v>
      </c>
      <c r="G15" s="171" t="n">
        <f aca="false">+G14+1</f>
        <v>11</v>
      </c>
      <c r="H15" s="175" t="str">
        <f aca="false">IF(G15&lt;=$B$6,H14+365,"")</f>
        <v/>
      </c>
      <c r="I15" s="173" t="str">
        <f aca="false">IF(H15&lt;&gt;"",$B$13,"")</f>
        <v/>
      </c>
      <c r="J15" s="173" t="str">
        <f aca="false">IF(H15="","",$B$5*L14)</f>
        <v/>
      </c>
      <c r="K15" s="173" t="str">
        <f aca="false">IF(H15="","",I15-J15)</f>
        <v/>
      </c>
      <c r="L15" s="173" t="str">
        <f aca="false">IF(H15="","",L14-K15)</f>
        <v/>
      </c>
    </row>
    <row r="16" customFormat="false" ht="14.4" hidden="false" customHeight="false" outlineLevel="0" collapsed="false">
      <c r="G16" s="171" t="n">
        <f aca="false">+G15+1</f>
        <v>12</v>
      </c>
      <c r="H16" s="175" t="str">
        <f aca="false">IF(G16&lt;=$B$6,H15+366,"")</f>
        <v/>
      </c>
      <c r="I16" s="173" t="str">
        <f aca="false">IF(H16&lt;&gt;"",$B$13,"")</f>
        <v/>
      </c>
      <c r="J16" s="173" t="str">
        <f aca="false">IF(H16="","",$B$5*L15)</f>
        <v/>
      </c>
      <c r="K16" s="173" t="str">
        <f aca="false">IF(H16="","",I16-J16)</f>
        <v/>
      </c>
      <c r="L16" s="173" t="str">
        <f aca="false">IF(H16="","",L15-K16)</f>
        <v/>
      </c>
    </row>
    <row r="17" customFormat="false" ht="14.4" hidden="false" customHeight="false" outlineLevel="0" collapsed="false">
      <c r="G17" s="171" t="n">
        <f aca="false">+G16+1</f>
        <v>13</v>
      </c>
      <c r="H17" s="175" t="str">
        <f aca="false">IF(G17&lt;=$B$6,H16+365,"")</f>
        <v/>
      </c>
      <c r="I17" s="173" t="str">
        <f aca="false">IF(H17&lt;&gt;"",$B$13,"")</f>
        <v/>
      </c>
      <c r="J17" s="173" t="str">
        <f aca="false">IF(H17="","",$B$5*L16)</f>
        <v/>
      </c>
      <c r="K17" s="173" t="str">
        <f aca="false">IF(H17="","",I17-J17)</f>
        <v/>
      </c>
      <c r="L17" s="173" t="str">
        <f aca="false">IF(H17="","",L16-K17)</f>
        <v/>
      </c>
    </row>
    <row r="18" customFormat="false" ht="14.4" hidden="false" customHeight="false" outlineLevel="0" collapsed="false">
      <c r="G18" s="171" t="n">
        <f aca="false">+G17+1</f>
        <v>14</v>
      </c>
      <c r="H18" s="175" t="str">
        <f aca="false">IF(G18&lt;=$B$6,H17+365,"")</f>
        <v/>
      </c>
      <c r="I18" s="173" t="str">
        <f aca="false">IF(H18&lt;&gt;"",$B$13,"")</f>
        <v/>
      </c>
      <c r="J18" s="173" t="str">
        <f aca="false">IF(H18="","",$B$5*L17)</f>
        <v/>
      </c>
      <c r="K18" s="173" t="str">
        <f aca="false">IF(H18="","",I18-J18)</f>
        <v/>
      </c>
      <c r="L18" s="173" t="str">
        <f aca="false">IF(H18="","",L17-K18)</f>
        <v/>
      </c>
    </row>
    <row r="19" customFormat="false" ht="14.4" hidden="false" customHeight="false" outlineLevel="0" collapsed="false">
      <c r="G19" s="171" t="n">
        <f aca="false">+G18+1</f>
        <v>15</v>
      </c>
      <c r="H19" s="175" t="str">
        <f aca="false">IF(G19&lt;=$B$6,H18+365,"")</f>
        <v/>
      </c>
      <c r="I19" s="173" t="str">
        <f aca="false">IF(H19&lt;&gt;"",$B$13,"")</f>
        <v/>
      </c>
      <c r="J19" s="173" t="str">
        <f aca="false">IF(H19="","",$B$5*L18)</f>
        <v/>
      </c>
      <c r="K19" s="173" t="str">
        <f aca="false">IF(H19="","",I19-J19)</f>
        <v/>
      </c>
      <c r="L19" s="173" t="str">
        <f aca="false">IF(H19="","",L18-K19)</f>
        <v/>
      </c>
    </row>
    <row r="20" customFormat="false" ht="14.4" hidden="false" customHeight="false" outlineLevel="0" collapsed="false">
      <c r="G20" s="0"/>
      <c r="H20" s="0"/>
      <c r="I20" s="0"/>
      <c r="J20" s="0"/>
      <c r="K20" s="0"/>
      <c r="L20" s="0"/>
    </row>
    <row r="21" customFormat="false" ht="31.95" hidden="false" customHeight="true" outlineLevel="0" collapsed="false">
      <c r="G21" s="183" t="s">
        <v>221</v>
      </c>
      <c r="H21" s="183"/>
      <c r="I21" s="183"/>
      <c r="J21" s="183"/>
      <c r="K21" s="183"/>
      <c r="L21" s="183"/>
    </row>
  </sheetData>
  <sheetProtection sheet="true" password="b73b" objects="true" scenarios="true"/>
  <mergeCells count="3">
    <mergeCell ref="A3:B3"/>
    <mergeCell ref="A10:B10"/>
    <mergeCell ref="G21:L2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pageSetUpPr fitToPage="false"/>
  </sheetPr>
  <dimension ref="A1:G91"/>
  <sheetViews>
    <sheetView windowProtection="false" showFormulas="false" showGridLines="true" showRowColHeaders="true" showZeros="true" rightToLeft="false" tabSelected="false" showOutlineSymbols="true" defaultGridColor="true" view="normal" topLeftCell="A38" colorId="64" zoomScale="115" zoomScaleNormal="115" zoomScalePageLayoutView="100" workbookViewId="0">
      <selection pane="topLeft" activeCell="B53" activeCellId="0" sqref="B53"/>
    </sheetView>
  </sheetViews>
  <sheetFormatPr defaultRowHeight="12"/>
  <cols>
    <col collapsed="false" hidden="false" max="1" min="1" style="133" width="50.219387755102"/>
    <col collapsed="false" hidden="false" max="2" min="2" style="133" width="31.1836734693878"/>
    <col collapsed="false" hidden="false" max="3" min="3" style="133" width="18.765306122449"/>
    <col collapsed="false" hidden="false" max="4" min="4" style="133" width="9.44897959183673"/>
    <col collapsed="false" hidden="false" max="5" min="5" style="133" width="12.1479591836735"/>
    <col collapsed="false" hidden="false" max="6" min="6" style="133" width="8.77551020408163"/>
    <col collapsed="false" hidden="false" max="7" min="7" style="133" width="16.3316326530612"/>
    <col collapsed="false" hidden="false" max="1025" min="8" style="133" width="8.77551020408163"/>
  </cols>
  <sheetData>
    <row r="1" customFormat="false" ht="14.4" hidden="false" customHeight="true" outlineLevel="0" collapsed="false">
      <c r="A1" s="184" t="s">
        <v>222</v>
      </c>
      <c r="B1" s="184"/>
      <c r="C1" s="184"/>
      <c r="D1" s="0"/>
      <c r="E1" s="0"/>
      <c r="F1" s="0"/>
      <c r="G1" s="0"/>
    </row>
    <row r="2" customFormat="false" ht="12" hidden="false" customHeight="false" outlineLevel="0" collapsed="false">
      <c r="A2" s="185"/>
      <c r="B2" s="0"/>
      <c r="C2" s="0"/>
      <c r="D2" s="186"/>
      <c r="E2" s="186"/>
      <c r="F2" s="0"/>
      <c r="G2" s="0"/>
    </row>
    <row r="3" customFormat="false" ht="12" hidden="false" customHeight="false" outlineLevel="0" collapsed="false">
      <c r="A3" s="187" t="s">
        <v>223</v>
      </c>
      <c r="B3" s="187"/>
      <c r="C3" s="188" t="s">
        <v>224</v>
      </c>
      <c r="D3" s="189"/>
      <c r="E3" s="189"/>
      <c r="F3" s="0"/>
      <c r="G3" s="0"/>
    </row>
    <row r="4" customFormat="false" ht="12.6" hidden="false" customHeight="false" outlineLevel="0" collapsed="false">
      <c r="A4" s="0"/>
      <c r="B4" s="0"/>
      <c r="C4" s="0"/>
      <c r="D4" s="190"/>
      <c r="E4" s="190"/>
      <c r="F4" s="0"/>
      <c r="G4" s="0"/>
    </row>
    <row r="5" customFormat="false" ht="12" hidden="false" customHeight="true" outlineLevel="0" collapsed="false">
      <c r="A5" s="191" t="s">
        <v>225</v>
      </c>
      <c r="B5" s="191"/>
      <c r="C5" s="191"/>
      <c r="D5" s="190"/>
      <c r="E5" s="190"/>
      <c r="F5" s="0"/>
      <c r="G5" s="0"/>
    </row>
    <row r="6" customFormat="false" ht="51" hidden="false" customHeight="true" outlineLevel="0" collapsed="false">
      <c r="A6" s="192" t="s">
        <v>226</v>
      </c>
      <c r="B6" s="192"/>
      <c r="C6" s="192"/>
      <c r="D6" s="190"/>
      <c r="E6" s="190"/>
      <c r="F6" s="0"/>
      <c r="G6" s="0"/>
    </row>
    <row r="7" customFormat="false" ht="12.6" hidden="false" customHeight="false" outlineLevel="0" collapsed="false">
      <c r="A7" s="0"/>
      <c r="B7" s="0"/>
      <c r="C7" s="0"/>
      <c r="D7" s="190"/>
      <c r="E7" s="190"/>
      <c r="F7" s="0"/>
      <c r="G7" s="0"/>
    </row>
    <row r="8" customFormat="false" ht="12" hidden="false" customHeight="true" outlineLevel="0" collapsed="false">
      <c r="A8" s="191" t="s">
        <v>227</v>
      </c>
      <c r="B8" s="191"/>
      <c r="C8" s="191"/>
      <c r="D8" s="190"/>
      <c r="E8" s="190"/>
      <c r="F8" s="0"/>
      <c r="G8" s="0"/>
    </row>
    <row r="9" customFormat="false" ht="218.25" hidden="false" customHeight="true" outlineLevel="0" collapsed="false">
      <c r="A9" s="193" t="s">
        <v>228</v>
      </c>
      <c r="B9" s="193"/>
      <c r="C9" s="193"/>
      <c r="D9" s="190"/>
      <c r="E9" s="190"/>
      <c r="F9" s="0"/>
      <c r="G9" s="0"/>
    </row>
    <row r="10" customFormat="false" ht="12.6" hidden="false" customHeight="false" outlineLevel="0" collapsed="false">
      <c r="A10" s="0"/>
      <c r="B10" s="0"/>
      <c r="C10" s="0"/>
      <c r="D10" s="190"/>
      <c r="E10" s="190"/>
      <c r="F10" s="0"/>
      <c r="G10" s="0"/>
    </row>
    <row r="11" customFormat="false" ht="12" hidden="false" customHeight="true" outlineLevel="0" collapsed="false">
      <c r="A11" s="191" t="s">
        <v>229</v>
      </c>
      <c r="B11" s="191"/>
      <c r="C11" s="191"/>
      <c r="D11" s="190"/>
      <c r="E11" s="190"/>
      <c r="F11" s="0"/>
      <c r="G11" s="0"/>
    </row>
    <row r="12" customFormat="false" ht="378" hidden="false" customHeight="true" outlineLevel="0" collapsed="false">
      <c r="A12" s="194" t="s">
        <v>230</v>
      </c>
      <c r="B12" s="194"/>
      <c r="C12" s="194"/>
      <c r="D12" s="190"/>
      <c r="E12" s="190"/>
      <c r="F12" s="0"/>
      <c r="G12" s="0"/>
    </row>
    <row r="13" customFormat="false" ht="12" hidden="false" customHeight="false" outlineLevel="0" collapsed="false">
      <c r="A13" s="195"/>
      <c r="B13" s="195"/>
      <c r="C13" s="195"/>
      <c r="D13" s="190"/>
      <c r="E13" s="190"/>
      <c r="F13" s="0"/>
      <c r="G13" s="0"/>
    </row>
    <row r="14" customFormat="false" ht="48" hidden="false" customHeight="true" outlineLevel="0" collapsed="false">
      <c r="A14" s="196" t="s">
        <v>231</v>
      </c>
      <c r="B14" s="197" t="s">
        <v>232</v>
      </c>
      <c r="C14" s="197"/>
      <c r="D14" s="0"/>
      <c r="E14" s="0"/>
      <c r="F14" s="0"/>
      <c r="G14" s="0"/>
    </row>
    <row r="15" customFormat="false" ht="12" hidden="false" customHeight="false" outlineLevel="0" collapsed="false">
      <c r="A15" s="198" t="s">
        <v>233</v>
      </c>
      <c r="B15" s="199"/>
      <c r="C15" s="199"/>
      <c r="D15" s="0"/>
      <c r="E15" s="0"/>
      <c r="F15" s="0"/>
      <c r="G15" s="0"/>
    </row>
    <row r="16" customFormat="false" ht="24" hidden="false" customHeight="false" outlineLevel="0" collapsed="false">
      <c r="A16" s="200" t="s">
        <v>234</v>
      </c>
      <c r="B16" s="199"/>
      <c r="C16" s="199"/>
      <c r="D16" s="0"/>
      <c r="E16" s="0"/>
      <c r="F16" s="0"/>
      <c r="G16" s="0"/>
    </row>
    <row r="17" customFormat="false" ht="24" hidden="false" customHeight="false" outlineLevel="0" collapsed="false">
      <c r="A17" s="200" t="s">
        <v>235</v>
      </c>
      <c r="B17" s="199"/>
      <c r="C17" s="199"/>
      <c r="D17" s="0"/>
      <c r="E17" s="0"/>
      <c r="F17" s="0"/>
      <c r="G17" s="0"/>
    </row>
    <row r="18" customFormat="false" ht="24" hidden="false" customHeight="false" outlineLevel="0" collapsed="false">
      <c r="A18" s="200" t="s">
        <v>236</v>
      </c>
      <c r="B18" s="199"/>
      <c r="C18" s="199"/>
      <c r="D18" s="0"/>
      <c r="E18" s="0"/>
      <c r="F18" s="0"/>
      <c r="G18" s="0"/>
    </row>
    <row r="19" customFormat="false" ht="12" hidden="false" customHeight="false" outlineLevel="0" collapsed="false">
      <c r="A19" s="200" t="s">
        <v>237</v>
      </c>
      <c r="B19" s="199"/>
      <c r="C19" s="199"/>
      <c r="D19" s="0"/>
      <c r="E19" s="0"/>
      <c r="F19" s="0"/>
      <c r="G19" s="0"/>
    </row>
    <row r="20" customFormat="false" ht="12" hidden="false" customHeight="false" outlineLevel="0" collapsed="false">
      <c r="A20" s="200" t="s">
        <v>238</v>
      </c>
      <c r="B20" s="199"/>
      <c r="C20" s="199"/>
      <c r="D20" s="0"/>
      <c r="E20" s="0"/>
      <c r="F20" s="0"/>
      <c r="G20" s="0"/>
    </row>
    <row r="21" customFormat="false" ht="30" hidden="false" customHeight="true" outlineLevel="0" collapsed="false">
      <c r="A21" s="201" t="s">
        <v>55</v>
      </c>
      <c r="B21" s="199"/>
      <c r="C21" s="199"/>
      <c r="D21" s="0"/>
      <c r="E21" s="0"/>
      <c r="F21" s="0"/>
      <c r="G21" s="0"/>
    </row>
    <row r="22" customFormat="false" ht="30" hidden="false" customHeight="true" outlineLevel="0" collapsed="false">
      <c r="A22" s="201" t="s">
        <v>58</v>
      </c>
      <c r="B22" s="199"/>
      <c r="C22" s="199"/>
      <c r="D22" s="0"/>
      <c r="E22" s="0"/>
      <c r="F22" s="0"/>
      <c r="G22" s="0"/>
    </row>
    <row r="23" customFormat="false" ht="30" hidden="false" customHeight="true" outlineLevel="0" collapsed="false">
      <c r="A23" s="201" t="s">
        <v>58</v>
      </c>
      <c r="B23" s="199"/>
      <c r="C23" s="199"/>
      <c r="D23" s="0"/>
      <c r="E23" s="0"/>
      <c r="F23" s="0"/>
      <c r="G23" s="0"/>
    </row>
    <row r="24" customFormat="false" ht="30" hidden="false" customHeight="true" outlineLevel="0" collapsed="false">
      <c r="A24" s="201" t="s">
        <v>61</v>
      </c>
      <c r="B24" s="199"/>
      <c r="C24" s="199"/>
      <c r="D24" s="0"/>
      <c r="E24" s="0"/>
      <c r="F24" s="0"/>
      <c r="G24" s="0"/>
    </row>
    <row r="25" customFormat="false" ht="30" hidden="false" customHeight="true" outlineLevel="0" collapsed="false">
      <c r="A25" s="201" t="s">
        <v>63</v>
      </c>
      <c r="B25" s="199"/>
      <c r="C25" s="199"/>
      <c r="D25" s="0"/>
      <c r="E25" s="0"/>
      <c r="F25" s="0"/>
      <c r="G25" s="0"/>
    </row>
    <row r="26" customFormat="false" ht="30" hidden="false" customHeight="true" outlineLevel="0" collapsed="false">
      <c r="A26" s="201" t="s">
        <v>65</v>
      </c>
      <c r="B26" s="199"/>
      <c r="C26" s="199"/>
      <c r="D26" s="0"/>
      <c r="E26" s="0"/>
      <c r="F26" s="0"/>
      <c r="G26" s="0"/>
    </row>
    <row r="27" customFormat="false" ht="30" hidden="false" customHeight="true" outlineLevel="0" collapsed="false">
      <c r="A27" s="201" t="s">
        <v>67</v>
      </c>
      <c r="B27" s="199"/>
      <c r="C27" s="199"/>
      <c r="D27" s="0"/>
      <c r="E27" s="0"/>
      <c r="F27" s="0"/>
      <c r="G27" s="0"/>
    </row>
    <row r="28" customFormat="false" ht="30" hidden="false" customHeight="true" outlineLevel="0" collapsed="false">
      <c r="A28" s="201" t="s">
        <v>67</v>
      </c>
      <c r="B28" s="199"/>
      <c r="C28" s="199"/>
      <c r="D28" s="0"/>
      <c r="E28" s="0"/>
      <c r="F28" s="0"/>
      <c r="G28" s="0"/>
    </row>
    <row r="29" customFormat="false" ht="30" hidden="false" customHeight="true" outlineLevel="0" collapsed="false">
      <c r="A29" s="201" t="s">
        <v>239</v>
      </c>
      <c r="B29" s="199"/>
      <c r="C29" s="199"/>
      <c r="D29" s="0"/>
      <c r="E29" s="0"/>
      <c r="F29" s="0"/>
      <c r="G29" s="0"/>
    </row>
    <row r="30" customFormat="false" ht="30" hidden="false" customHeight="true" outlineLevel="0" collapsed="false">
      <c r="A30" s="201" t="s">
        <v>71</v>
      </c>
      <c r="B30" s="199"/>
      <c r="C30" s="199"/>
      <c r="D30" s="0"/>
      <c r="E30" s="0"/>
      <c r="F30" s="0"/>
      <c r="G30" s="0"/>
    </row>
    <row r="31" customFormat="false" ht="12" hidden="false" customHeight="false" outlineLevel="0" collapsed="false">
      <c r="A31" s="0"/>
      <c r="B31" s="0"/>
      <c r="C31" s="0"/>
      <c r="D31" s="0"/>
      <c r="E31" s="0"/>
      <c r="F31" s="0"/>
      <c r="G31" s="0"/>
    </row>
    <row r="32" customFormat="false" ht="12" hidden="false" customHeight="false" outlineLevel="0" collapsed="false">
      <c r="A32" s="0"/>
      <c r="B32" s="0"/>
      <c r="C32" s="0"/>
      <c r="D32" s="0"/>
      <c r="E32" s="0"/>
      <c r="F32" s="0"/>
      <c r="G32" s="0"/>
    </row>
    <row r="33" customFormat="false" ht="12" hidden="false" customHeight="false" outlineLevel="0" collapsed="false">
      <c r="A33" s="0"/>
      <c r="B33" s="0"/>
      <c r="C33" s="0"/>
      <c r="D33" s="0"/>
      <c r="E33" s="0"/>
      <c r="F33" s="0"/>
      <c r="G33" s="0"/>
    </row>
    <row r="34" customFormat="false" ht="12.6" hidden="false" customHeight="false" outlineLevel="0" collapsed="false">
      <c r="A34" s="0"/>
      <c r="B34" s="0"/>
      <c r="C34" s="0"/>
      <c r="D34" s="0"/>
      <c r="E34" s="0"/>
      <c r="F34" s="0"/>
      <c r="G34" s="0"/>
    </row>
    <row r="35" customFormat="false" ht="15" hidden="false" customHeight="true" outlineLevel="0" collapsed="false">
      <c r="A35" s="202" t="s">
        <v>240</v>
      </c>
      <c r="B35" s="203"/>
      <c r="C35" s="203"/>
      <c r="D35" s="203"/>
      <c r="E35" s="203"/>
      <c r="F35" s="203"/>
      <c r="G35" s="204"/>
    </row>
    <row r="36" customFormat="false" ht="274.95" hidden="false" customHeight="true" outlineLevel="0" collapsed="false">
      <c r="A36" s="205" t="s">
        <v>241</v>
      </c>
      <c r="B36" s="205"/>
      <c r="C36" s="205"/>
      <c r="D36" s="205"/>
      <c r="E36" s="205"/>
      <c r="F36" s="205"/>
      <c r="G36" s="205"/>
    </row>
    <row r="37" customFormat="false" ht="26.25" hidden="false" customHeight="true" outlineLevel="0" collapsed="false">
      <c r="A37" s="196" t="s">
        <v>242</v>
      </c>
      <c r="B37" s="196"/>
      <c r="C37" s="196"/>
      <c r="D37" s="196"/>
      <c r="E37" s="196"/>
      <c r="F37" s="206" t="s">
        <v>243</v>
      </c>
      <c r="G37" s="206"/>
    </row>
    <row r="38" customFormat="false" ht="12" hidden="false" customHeight="false" outlineLevel="0" collapsed="false">
      <c r="A38" s="207" t="s">
        <v>244</v>
      </c>
      <c r="B38" s="208" t="s">
        <v>233</v>
      </c>
      <c r="C38" s="208" t="s">
        <v>245</v>
      </c>
      <c r="D38" s="208" t="s">
        <v>112</v>
      </c>
      <c r="E38" s="209" t="s">
        <v>246</v>
      </c>
      <c r="F38" s="210"/>
      <c r="G38" s="211"/>
    </row>
    <row r="39" customFormat="false" ht="12" hidden="false" customHeight="false" outlineLevel="0" collapsed="false">
      <c r="A39" s="212" t="s">
        <v>247</v>
      </c>
      <c r="B39" s="213" t="s">
        <v>248</v>
      </c>
      <c r="C39" s="213" t="s">
        <v>249</v>
      </c>
      <c r="D39" s="213" t="s">
        <v>250</v>
      </c>
      <c r="E39" s="214" t="n">
        <v>350</v>
      </c>
      <c r="F39" s="210"/>
      <c r="G39" s="211"/>
    </row>
    <row r="40" customFormat="false" ht="12" hidden="false" customHeight="false" outlineLevel="0" collapsed="false">
      <c r="A40" s="212" t="s">
        <v>251</v>
      </c>
      <c r="B40" s="213" t="s">
        <v>252</v>
      </c>
      <c r="C40" s="213" t="s">
        <v>249</v>
      </c>
      <c r="D40" s="213" t="s">
        <v>250</v>
      </c>
      <c r="E40" s="214" t="n">
        <v>506</v>
      </c>
      <c r="F40" s="210"/>
      <c r="G40" s="211"/>
    </row>
    <row r="41" customFormat="false" ht="12" hidden="false" customHeight="false" outlineLevel="0" collapsed="false">
      <c r="A41" s="212" t="s">
        <v>253</v>
      </c>
      <c r="B41" s="213" t="s">
        <v>254</v>
      </c>
      <c r="C41" s="213" t="s">
        <v>249</v>
      </c>
      <c r="D41" s="213" t="s">
        <v>250</v>
      </c>
      <c r="E41" s="214" t="n">
        <v>533</v>
      </c>
      <c r="F41" s="210"/>
      <c r="G41" s="211"/>
    </row>
    <row r="42" customFormat="false" ht="12" hidden="false" customHeight="false" outlineLevel="0" collapsed="false">
      <c r="A42" s="212" t="s">
        <v>255</v>
      </c>
      <c r="B42" s="213" t="s">
        <v>256</v>
      </c>
      <c r="C42" s="213" t="s">
        <v>249</v>
      </c>
      <c r="D42" s="213" t="s">
        <v>250</v>
      </c>
      <c r="E42" s="214" t="n">
        <v>812</v>
      </c>
      <c r="F42" s="210"/>
      <c r="G42" s="211"/>
    </row>
    <row r="43" customFormat="false" ht="12" hidden="false" customHeight="false" outlineLevel="0" collapsed="false">
      <c r="A43" s="212" t="s">
        <v>257</v>
      </c>
      <c r="B43" s="213" t="s">
        <v>258</v>
      </c>
      <c r="C43" s="213" t="s">
        <v>249</v>
      </c>
      <c r="D43" s="213" t="s">
        <v>250</v>
      </c>
      <c r="E43" s="214" t="n">
        <v>880</v>
      </c>
      <c r="F43" s="210"/>
      <c r="G43" s="211"/>
    </row>
    <row r="44" customFormat="false" ht="12" hidden="false" customHeight="false" outlineLevel="0" collapsed="false">
      <c r="A44" s="212" t="s">
        <v>259</v>
      </c>
      <c r="B44" s="213" t="s">
        <v>260</v>
      </c>
      <c r="C44" s="213" t="s">
        <v>249</v>
      </c>
      <c r="D44" s="213" t="s">
        <v>250</v>
      </c>
      <c r="E44" s="214" t="n">
        <v>1020</v>
      </c>
      <c r="F44" s="210"/>
      <c r="G44" s="211"/>
    </row>
    <row r="45" customFormat="false" ht="30" hidden="false" customHeight="true" outlineLevel="0" collapsed="false">
      <c r="A45" s="215" t="s">
        <v>261</v>
      </c>
      <c r="B45" s="216" t="s">
        <v>82</v>
      </c>
      <c r="C45" s="187"/>
      <c r="D45" s="187"/>
      <c r="E45" s="217" t="n">
        <v>650</v>
      </c>
      <c r="F45" s="210"/>
      <c r="G45" s="211"/>
    </row>
    <row r="46" customFormat="false" ht="30" hidden="false" customHeight="true" outlineLevel="0" collapsed="false">
      <c r="A46" s="215" t="s">
        <v>261</v>
      </c>
      <c r="B46" s="216" t="s">
        <v>85</v>
      </c>
      <c r="C46" s="187"/>
      <c r="D46" s="187"/>
      <c r="E46" s="217" t="n">
        <v>600</v>
      </c>
      <c r="F46" s="210"/>
      <c r="G46" s="211"/>
    </row>
    <row r="47" customFormat="false" ht="30" hidden="false" customHeight="true" outlineLevel="0" collapsed="false">
      <c r="A47" s="215" t="s">
        <v>261</v>
      </c>
      <c r="B47" s="216" t="s">
        <v>87</v>
      </c>
      <c r="C47" s="187"/>
      <c r="D47" s="187"/>
      <c r="E47" s="217" t="n">
        <v>533</v>
      </c>
      <c r="F47" s="210"/>
      <c r="G47" s="211"/>
    </row>
    <row r="48" customFormat="false" ht="30" hidden="false" customHeight="true" outlineLevel="0" collapsed="false">
      <c r="A48" s="215" t="s">
        <v>261</v>
      </c>
      <c r="B48" s="216" t="s">
        <v>89</v>
      </c>
      <c r="C48" s="187"/>
      <c r="D48" s="187"/>
      <c r="E48" s="217" t="n">
        <v>490</v>
      </c>
      <c r="F48" s="210"/>
      <c r="G48" s="211"/>
    </row>
    <row r="49" customFormat="false" ht="30" hidden="false" customHeight="true" outlineLevel="0" collapsed="false">
      <c r="A49" s="215" t="s">
        <v>261</v>
      </c>
      <c r="B49" s="216" t="s">
        <v>91</v>
      </c>
      <c r="C49" s="187"/>
      <c r="D49" s="187"/>
      <c r="E49" s="217" t="n">
        <v>490</v>
      </c>
      <c r="F49" s="210"/>
      <c r="G49" s="211"/>
    </row>
    <row r="50" customFormat="false" ht="30" hidden="false" customHeight="true" outlineLevel="0" collapsed="false">
      <c r="A50" s="215" t="s">
        <v>261</v>
      </c>
      <c r="B50" s="216" t="s">
        <v>93</v>
      </c>
      <c r="C50" s="187"/>
      <c r="D50" s="187"/>
      <c r="E50" s="217" t="n">
        <v>480</v>
      </c>
      <c r="F50" s="210"/>
      <c r="G50" s="211"/>
    </row>
    <row r="51" customFormat="false" ht="30" hidden="false" customHeight="true" outlineLevel="0" collapsed="false">
      <c r="A51" s="215" t="s">
        <v>261</v>
      </c>
      <c r="B51" s="216" t="s">
        <v>95</v>
      </c>
      <c r="C51" s="187"/>
      <c r="D51" s="187"/>
      <c r="E51" s="217" t="n">
        <v>350</v>
      </c>
      <c r="F51" s="210"/>
      <c r="G51" s="211"/>
    </row>
    <row r="52" customFormat="false" ht="30" hidden="false" customHeight="true" outlineLevel="0" collapsed="false">
      <c r="A52" s="215" t="s">
        <v>261</v>
      </c>
      <c r="B52" s="216" t="s">
        <v>97</v>
      </c>
      <c r="C52" s="187"/>
      <c r="D52" s="187"/>
      <c r="E52" s="217" t="n">
        <v>590</v>
      </c>
      <c r="F52" s="210"/>
      <c r="G52" s="211"/>
    </row>
    <row r="53" customFormat="false" ht="30" hidden="false" customHeight="true" outlineLevel="0" collapsed="false">
      <c r="A53" s="215" t="s">
        <v>261</v>
      </c>
      <c r="B53" s="216" t="s">
        <v>99</v>
      </c>
      <c r="C53" s="187"/>
      <c r="D53" s="187"/>
      <c r="E53" s="217" t="n">
        <v>487</v>
      </c>
      <c r="F53" s="210"/>
      <c r="G53" s="211"/>
    </row>
    <row r="54" customFormat="false" ht="30" hidden="false" customHeight="true" outlineLevel="0" collapsed="false">
      <c r="A54" s="215" t="s">
        <v>261</v>
      </c>
      <c r="B54" s="216" t="s">
        <v>101</v>
      </c>
      <c r="C54" s="187"/>
      <c r="D54" s="187"/>
      <c r="E54" s="217" t="n">
        <v>487</v>
      </c>
      <c r="F54" s="210"/>
      <c r="G54" s="211"/>
    </row>
    <row r="55" customFormat="false" ht="30" hidden="false" customHeight="true" outlineLevel="0" collapsed="false">
      <c r="A55" s="215" t="s">
        <v>261</v>
      </c>
      <c r="B55" s="216" t="s">
        <v>103</v>
      </c>
      <c r="C55" s="187"/>
      <c r="D55" s="187"/>
      <c r="E55" s="217" t="n">
        <v>899</v>
      </c>
      <c r="F55" s="210"/>
      <c r="G55" s="211"/>
    </row>
    <row r="56" customFormat="false" ht="30" hidden="false" customHeight="true" outlineLevel="0" collapsed="false">
      <c r="A56" s="215" t="s">
        <v>261</v>
      </c>
      <c r="B56" s="216" t="n">
        <v>12</v>
      </c>
      <c r="C56" s="187"/>
      <c r="D56" s="187"/>
      <c r="E56" s="217" t="n">
        <v>0</v>
      </c>
      <c r="F56" s="210"/>
      <c r="G56" s="211"/>
    </row>
    <row r="57" customFormat="false" ht="30" hidden="false" customHeight="true" outlineLevel="0" collapsed="false">
      <c r="A57" s="215" t="s">
        <v>261</v>
      </c>
      <c r="B57" s="216" t="n">
        <v>13</v>
      </c>
      <c r="C57" s="187"/>
      <c r="D57" s="187"/>
      <c r="E57" s="217" t="n">
        <v>0</v>
      </c>
      <c r="F57" s="210"/>
      <c r="G57" s="211"/>
    </row>
    <row r="58" customFormat="false" ht="30" hidden="false" customHeight="true" outlineLevel="0" collapsed="false">
      <c r="A58" s="215" t="s">
        <v>261</v>
      </c>
      <c r="B58" s="216" t="n">
        <v>14</v>
      </c>
      <c r="C58" s="187"/>
      <c r="D58" s="187"/>
      <c r="E58" s="217" t="n">
        <v>0</v>
      </c>
      <c r="F58" s="210"/>
      <c r="G58" s="211"/>
    </row>
    <row r="59" customFormat="false" ht="30" hidden="false" customHeight="true" outlineLevel="0" collapsed="false">
      <c r="A59" s="215" t="s">
        <v>261</v>
      </c>
      <c r="B59" s="216" t="n">
        <v>15</v>
      </c>
      <c r="C59" s="187"/>
      <c r="D59" s="187"/>
      <c r="E59" s="217" t="n">
        <v>0</v>
      </c>
      <c r="F59" s="210"/>
      <c r="G59" s="211"/>
    </row>
    <row r="60" customFormat="false" ht="30" hidden="false" customHeight="true" outlineLevel="0" collapsed="false">
      <c r="A60" s="215" t="s">
        <v>261</v>
      </c>
      <c r="B60" s="216" t="n">
        <v>16</v>
      </c>
      <c r="C60" s="187"/>
      <c r="D60" s="187"/>
      <c r="E60" s="217" t="n">
        <v>0</v>
      </c>
      <c r="F60" s="210"/>
      <c r="G60" s="211"/>
    </row>
    <row r="61" customFormat="false" ht="30" hidden="false" customHeight="true" outlineLevel="0" collapsed="false">
      <c r="A61" s="215" t="s">
        <v>261</v>
      </c>
      <c r="B61" s="216" t="n">
        <v>17</v>
      </c>
      <c r="C61" s="187"/>
      <c r="D61" s="187"/>
      <c r="E61" s="217" t="n">
        <v>0</v>
      </c>
      <c r="F61" s="210"/>
      <c r="G61" s="211"/>
    </row>
    <row r="62" customFormat="false" ht="30" hidden="false" customHeight="true" outlineLevel="0" collapsed="false">
      <c r="A62" s="215" t="s">
        <v>261</v>
      </c>
      <c r="B62" s="216" t="n">
        <v>18</v>
      </c>
      <c r="C62" s="187"/>
      <c r="D62" s="187"/>
      <c r="E62" s="217" t="n">
        <v>0</v>
      </c>
      <c r="F62" s="210"/>
      <c r="G62" s="211"/>
    </row>
    <row r="63" customFormat="false" ht="30" hidden="false" customHeight="true" outlineLevel="0" collapsed="false">
      <c r="A63" s="215" t="s">
        <v>261</v>
      </c>
      <c r="B63" s="216" t="n">
        <v>19</v>
      </c>
      <c r="C63" s="187"/>
      <c r="D63" s="187"/>
      <c r="E63" s="217" t="n">
        <v>0</v>
      </c>
      <c r="F63" s="210"/>
      <c r="G63" s="211"/>
    </row>
    <row r="64" customFormat="false" ht="30" hidden="false" customHeight="true" outlineLevel="0" collapsed="false">
      <c r="A64" s="215" t="s">
        <v>261</v>
      </c>
      <c r="B64" s="216" t="n">
        <v>20</v>
      </c>
      <c r="C64" s="187"/>
      <c r="D64" s="187"/>
      <c r="E64" s="217" t="n">
        <v>0</v>
      </c>
      <c r="F64" s="210"/>
      <c r="G64" s="211"/>
    </row>
    <row r="65" customFormat="false" ht="30" hidden="false" customHeight="true" outlineLevel="0" collapsed="false">
      <c r="A65" s="215" t="s">
        <v>261</v>
      </c>
      <c r="B65" s="216" t="n">
        <v>21</v>
      </c>
      <c r="C65" s="187"/>
      <c r="D65" s="187"/>
      <c r="E65" s="217" t="n">
        <v>0</v>
      </c>
      <c r="F65" s="210"/>
      <c r="G65" s="211"/>
    </row>
    <row r="66" customFormat="false" ht="30" hidden="false" customHeight="true" outlineLevel="0" collapsed="false">
      <c r="A66" s="215" t="s">
        <v>261</v>
      </c>
      <c r="B66" s="216" t="n">
        <v>22</v>
      </c>
      <c r="C66" s="187"/>
      <c r="D66" s="187"/>
      <c r="E66" s="217" t="n">
        <v>0</v>
      </c>
      <c r="F66" s="210"/>
      <c r="G66" s="211"/>
    </row>
    <row r="67" customFormat="false" ht="30" hidden="false" customHeight="true" outlineLevel="0" collapsed="false">
      <c r="A67" s="215" t="s">
        <v>261</v>
      </c>
      <c r="B67" s="216" t="n">
        <v>23</v>
      </c>
      <c r="C67" s="187"/>
      <c r="D67" s="187"/>
      <c r="E67" s="217" t="n">
        <v>0</v>
      </c>
      <c r="F67" s="210"/>
      <c r="G67" s="211"/>
    </row>
    <row r="68" customFormat="false" ht="30" hidden="false" customHeight="true" outlineLevel="0" collapsed="false">
      <c r="A68" s="215" t="s">
        <v>261</v>
      </c>
      <c r="B68" s="216" t="n">
        <v>24</v>
      </c>
      <c r="C68" s="187"/>
      <c r="D68" s="187"/>
      <c r="E68" s="217" t="n">
        <v>0</v>
      </c>
      <c r="F68" s="210"/>
      <c r="G68" s="211"/>
    </row>
    <row r="69" customFormat="false" ht="30" hidden="false" customHeight="true" outlineLevel="0" collapsed="false">
      <c r="A69" s="215" t="s">
        <v>261</v>
      </c>
      <c r="B69" s="216" t="n">
        <v>25</v>
      </c>
      <c r="C69" s="187"/>
      <c r="D69" s="187"/>
      <c r="E69" s="217" t="n">
        <v>0</v>
      </c>
      <c r="F69" s="210"/>
      <c r="G69" s="211"/>
    </row>
    <row r="70" customFormat="false" ht="30" hidden="false" customHeight="true" outlineLevel="0" collapsed="false">
      <c r="A70" s="215" t="s">
        <v>261</v>
      </c>
      <c r="B70" s="216" t="n">
        <v>26</v>
      </c>
      <c r="C70" s="187"/>
      <c r="D70" s="187"/>
      <c r="E70" s="217" t="n">
        <v>0</v>
      </c>
      <c r="F70" s="210"/>
      <c r="G70" s="218"/>
    </row>
    <row r="71" customFormat="false" ht="30" hidden="false" customHeight="true" outlineLevel="0" collapsed="false">
      <c r="A71" s="215" t="s">
        <v>261</v>
      </c>
      <c r="B71" s="216" t="n">
        <v>27</v>
      </c>
      <c r="C71" s="187"/>
      <c r="D71" s="187"/>
      <c r="E71" s="217" t="n">
        <v>0</v>
      </c>
      <c r="F71" s="210"/>
      <c r="G71" s="219"/>
    </row>
    <row r="72" customFormat="false" ht="30" hidden="false" customHeight="true" outlineLevel="0" collapsed="false">
      <c r="A72" s="215" t="s">
        <v>261</v>
      </c>
      <c r="B72" s="216" t="n">
        <v>28</v>
      </c>
      <c r="C72" s="187"/>
      <c r="D72" s="187"/>
      <c r="E72" s="217" t="n">
        <v>0</v>
      </c>
      <c r="F72" s="210"/>
      <c r="G72" s="219"/>
    </row>
    <row r="73" customFormat="false" ht="30" hidden="false" customHeight="true" outlineLevel="0" collapsed="false">
      <c r="A73" s="215" t="s">
        <v>261</v>
      </c>
      <c r="B73" s="216" t="n">
        <v>29</v>
      </c>
      <c r="C73" s="187"/>
      <c r="D73" s="187"/>
      <c r="E73" s="217" t="n">
        <v>0</v>
      </c>
      <c r="F73" s="210"/>
      <c r="G73" s="219"/>
    </row>
    <row r="74" customFormat="false" ht="30" hidden="false" customHeight="true" outlineLevel="0" collapsed="false">
      <c r="A74" s="220" t="s">
        <v>261</v>
      </c>
      <c r="B74" s="221" t="n">
        <v>30</v>
      </c>
      <c r="C74" s="222"/>
      <c r="D74" s="222"/>
      <c r="E74" s="223" t="n">
        <v>0</v>
      </c>
      <c r="F74" s="224"/>
      <c r="G74" s="219"/>
    </row>
    <row r="75" customFormat="false" ht="12" hidden="false" customHeight="false" outlineLevel="0" collapsed="false">
      <c r="A75" s="0"/>
      <c r="B75" s="0"/>
      <c r="C75" s="0"/>
      <c r="G75" s="225"/>
    </row>
    <row r="76" customFormat="false" ht="12" hidden="false" customHeight="false" outlineLevel="0" collapsed="false">
      <c r="A76" s="0"/>
      <c r="B76" s="0"/>
      <c r="C76" s="0"/>
      <c r="G76" s="225"/>
    </row>
    <row r="77" customFormat="false" ht="12.6" hidden="false" customHeight="false" outlineLevel="0" collapsed="false">
      <c r="A77" s="0"/>
      <c r="B77" s="0"/>
      <c r="C77" s="0"/>
    </row>
    <row r="78" customFormat="false" ht="12" hidden="false" customHeight="true" outlineLevel="0" collapsed="false">
      <c r="A78" s="191" t="s">
        <v>262</v>
      </c>
      <c r="B78" s="191"/>
      <c r="C78" s="191"/>
    </row>
    <row r="79" customFormat="false" ht="31.5" hidden="false" customHeight="true" outlineLevel="0" collapsed="false">
      <c r="A79" s="226" t="s">
        <v>263</v>
      </c>
      <c r="B79" s="226"/>
      <c r="C79" s="226"/>
    </row>
    <row r="80" customFormat="false" ht="12.6" hidden="false" customHeight="false" outlineLevel="0" collapsed="false">
      <c r="A80" s="0"/>
      <c r="B80" s="0"/>
      <c r="C80" s="0"/>
    </row>
    <row r="81" customFormat="false" ht="12" hidden="false" customHeight="true" outlineLevel="0" collapsed="false">
      <c r="A81" s="191" t="s">
        <v>264</v>
      </c>
      <c r="B81" s="191"/>
      <c r="C81" s="191"/>
    </row>
    <row r="82" customFormat="false" ht="31.5" hidden="false" customHeight="true" outlineLevel="0" collapsed="false">
      <c r="A82" s="226" t="s">
        <v>265</v>
      </c>
      <c r="B82" s="226"/>
      <c r="C82" s="226"/>
    </row>
    <row r="83" customFormat="false" ht="12.6" hidden="false" customHeight="false" outlineLevel="0" collapsed="false">
      <c r="A83" s="0"/>
      <c r="B83" s="0"/>
      <c r="C83" s="0"/>
    </row>
    <row r="84" customFormat="false" ht="12" hidden="false" customHeight="true" outlineLevel="0" collapsed="false">
      <c r="A84" s="191" t="s">
        <v>266</v>
      </c>
      <c r="B84" s="191"/>
      <c r="C84" s="191"/>
    </row>
    <row r="85" customFormat="false" ht="31.5" hidden="false" customHeight="true" outlineLevel="0" collapsed="false">
      <c r="A85" s="226" t="s">
        <v>267</v>
      </c>
      <c r="B85" s="226"/>
      <c r="C85" s="226"/>
    </row>
    <row r="86" customFormat="false" ht="12" hidden="false" customHeight="false" outlineLevel="0" collapsed="false">
      <c r="A86" s="0"/>
    </row>
    <row r="87" customFormat="false" ht="12" hidden="false" customHeight="false" outlineLevel="0" collapsed="false">
      <c r="A87" s="0"/>
    </row>
    <row r="88" customFormat="false" ht="12" hidden="false" customHeight="false" outlineLevel="0" collapsed="false">
      <c r="A88" s="225" t="s">
        <v>268</v>
      </c>
    </row>
    <row r="89" customFormat="false" ht="12" hidden="false" customHeight="false" outlineLevel="0" collapsed="false">
      <c r="A89" s="225" t="s">
        <v>269</v>
      </c>
    </row>
    <row r="90" customFormat="false" ht="12" hidden="false" customHeight="false" outlineLevel="0" collapsed="false">
      <c r="A90" s="225" t="s">
        <v>270</v>
      </c>
    </row>
    <row r="91" customFormat="false" ht="12" hidden="false" customHeight="false" outlineLevel="0" collapsed="false">
      <c r="A91" s="225" t="s">
        <v>271</v>
      </c>
    </row>
  </sheetData>
  <sheetProtection sheet="true" password="b73b" objects="true" scenarios="true"/>
  <mergeCells count="21">
    <mergeCell ref="A1:C1"/>
    <mergeCell ref="A3:B3"/>
    <mergeCell ref="A5:C5"/>
    <mergeCell ref="A6:C6"/>
    <mergeCell ref="A8:C8"/>
    <mergeCell ref="A9:C9"/>
    <mergeCell ref="A11:C11"/>
    <mergeCell ref="A12:C12"/>
    <mergeCell ref="A13:C13"/>
    <mergeCell ref="B14:C14"/>
    <mergeCell ref="B15:C30"/>
    <mergeCell ref="A36:G36"/>
    <mergeCell ref="A37:E37"/>
    <mergeCell ref="F37:G37"/>
    <mergeCell ref="G71:G74"/>
    <mergeCell ref="A78:C78"/>
    <mergeCell ref="A79:C79"/>
    <mergeCell ref="A81:C81"/>
    <mergeCell ref="A82:C82"/>
    <mergeCell ref="A84:C84"/>
    <mergeCell ref="A85:C8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Z158"/>
  <sheetViews>
    <sheetView windowProtection="false" showFormulas="false" showGridLines="true" showRowColHeaders="true" showZeros="true" rightToLeft="false" tabSelected="false" showOutlineSymbols="true" defaultGridColor="true" view="normal" topLeftCell="AL1" colorId="64" zoomScale="100" zoomScaleNormal="100" zoomScalePageLayoutView="100" workbookViewId="0">
      <selection pane="topLeft" activeCell="AW6" activeCellId="0" sqref="AW6"/>
    </sheetView>
  </sheetViews>
  <sheetFormatPr defaultRowHeight="10.2"/>
  <cols>
    <col collapsed="false" hidden="false" max="1" min="1" style="133" width="31.3163265306122"/>
    <col collapsed="false" hidden="false" max="3" min="2" style="133" width="10.8010204081633"/>
    <col collapsed="false" hidden="false" max="4" min="4" style="133" width="9.31632653061224"/>
    <col collapsed="false" hidden="false" max="5" min="5" style="133" width="9.98979591836735"/>
    <col collapsed="false" hidden="false" max="6" min="6" style="133" width="8.77551020408163"/>
    <col collapsed="false" hidden="false" max="7" min="7" style="133" width="28.6173469387755"/>
    <col collapsed="false" hidden="false" max="8" min="8" style="133" width="9.58673469387755"/>
    <col collapsed="false" hidden="false" max="9" min="9" style="133" width="10.2602040816327"/>
    <col collapsed="false" hidden="false" max="10" min="10" style="133" width="8.77551020408163"/>
    <col collapsed="false" hidden="false" max="12" min="11" style="133" width="10.1224489795918"/>
    <col collapsed="false" hidden="false" max="13" min="13" style="133" width="12.4183673469388"/>
    <col collapsed="false" hidden="false" max="14" min="14" style="133" width="10.8010204081633"/>
    <col collapsed="false" hidden="false" max="15" min="15" style="133" width="11.0714285714286"/>
    <col collapsed="false" hidden="false" max="16" min="16" style="133" width="10.6632653061225"/>
    <col collapsed="false" hidden="false" max="17" min="17" style="133" width="29.0255102040816"/>
    <col collapsed="false" hidden="false" max="18" min="18" style="133" width="9.98979591836735"/>
    <col collapsed="false" hidden="false" max="19" min="19" style="133" width="10.1224489795918"/>
    <col collapsed="false" hidden="false" max="20" min="20" style="133" width="1.08163265306122"/>
    <col collapsed="false" hidden="false" max="21" min="21" style="133" width="24.5663265306122"/>
    <col collapsed="false" hidden="false" max="22" min="22" style="133" width="10.2602040816327"/>
    <col collapsed="false" hidden="false" max="23" min="23" style="133" width="9.98979591836735"/>
    <col collapsed="false" hidden="false" max="24" min="24" style="133" width="10.530612244898"/>
    <col collapsed="false" hidden="false" max="25" min="25" style="133" width="10.2602040816327"/>
    <col collapsed="false" hidden="false" max="26" min="26" style="133" width="8.77551020408163"/>
    <col collapsed="false" hidden="false" max="27" min="27" style="133" width="19.5714285714286"/>
    <col collapsed="false" hidden="false" max="28" min="28" style="133" width="10.2602040816327"/>
    <col collapsed="false" hidden="false" max="29" min="29" style="133" width="11.8775510204082"/>
    <col collapsed="false" hidden="false" max="30" min="30" style="133" width="9.71938775510204"/>
    <col collapsed="false" hidden="false" max="31" min="31" style="133" width="11.3418367346939"/>
    <col collapsed="false" hidden="false" max="32" min="32" style="133" width="8.77551020408163"/>
    <col collapsed="false" hidden="false" max="33" min="33" style="133" width="9.71938775510204"/>
    <col collapsed="false" hidden="false" max="34" min="34" style="133" width="9.85204081632653"/>
    <col collapsed="false" hidden="false" max="35" min="35" style="133" width="13.7704081632653"/>
    <col collapsed="false" hidden="false" max="36" min="36" style="133" width="9.71938775510204"/>
    <col collapsed="false" hidden="false" max="37" min="37" style="133" width="11.4744897959184"/>
    <col collapsed="false" hidden="false" max="38" min="38" style="133" width="8.77551020408163"/>
    <col collapsed="false" hidden="false" max="39" min="39" style="133" width="10.2602040816327"/>
    <col collapsed="false" hidden="false" max="40" min="40" style="133" width="8.77551020408163"/>
    <col collapsed="false" hidden="false" max="41" min="41" style="133" width="23.219387755102"/>
    <col collapsed="false" hidden="false" max="42" min="42" style="133" width="9.71938775510204"/>
    <col collapsed="false" hidden="false" max="43" min="43" style="133" width="10.8010204081633"/>
    <col collapsed="false" hidden="false" max="44" min="44" style="133" width="10.1224489795918"/>
    <col collapsed="false" hidden="false" max="45" min="45" style="133" width="10.3928571428571"/>
    <col collapsed="false" hidden="false" max="46" min="46" style="133" width="12.5561224489796"/>
    <col collapsed="false" hidden="false" max="47" min="47" style="133" width="13.2295918367347"/>
    <col collapsed="false" hidden="false" max="48" min="48" style="133" width="9.71938775510204"/>
    <col collapsed="false" hidden="false" max="49" min="49" style="133" width="10.2602040816327"/>
    <col collapsed="false" hidden="false" max="52" min="50" style="133" width="13.6326530612245"/>
    <col collapsed="false" hidden="false" max="1025" min="53" style="133" width="8.77551020408163"/>
  </cols>
  <sheetData>
    <row r="1" customFormat="false" ht="10.2" hidden="false" customHeight="false" outlineLevel="0" collapsed="false">
      <c r="A1" s="227" t="s">
        <v>272</v>
      </c>
      <c r="B1" s="227"/>
      <c r="C1" s="227"/>
      <c r="D1" s="227"/>
      <c r="E1" s="227"/>
      <c r="G1" s="227" t="s">
        <v>273</v>
      </c>
      <c r="H1" s="227"/>
      <c r="I1" s="227"/>
      <c r="J1" s="227"/>
      <c r="K1" s="227"/>
      <c r="L1" s="227"/>
      <c r="M1" s="227"/>
      <c r="N1" s="227"/>
      <c r="O1" s="227"/>
      <c r="Q1" s="228" t="s">
        <v>274</v>
      </c>
      <c r="R1" s="228"/>
      <c r="S1" s="228"/>
      <c r="T1" s="228"/>
      <c r="U1" s="228"/>
      <c r="V1" s="228"/>
      <c r="W1" s="228"/>
      <c r="X1" s="228"/>
      <c r="Y1" s="228"/>
      <c r="AA1" s="227" t="s">
        <v>275</v>
      </c>
      <c r="AB1" s="227"/>
      <c r="AC1" s="227"/>
      <c r="AD1" s="227"/>
      <c r="AE1" s="227"/>
      <c r="AF1" s="227"/>
      <c r="AG1" s="227"/>
      <c r="AH1" s="227"/>
      <c r="AI1" s="227"/>
      <c r="AJ1" s="227"/>
      <c r="AK1" s="227"/>
      <c r="AM1" s="229" t="s">
        <v>276</v>
      </c>
      <c r="AO1" s="227" t="s">
        <v>277</v>
      </c>
      <c r="AP1" s="227"/>
      <c r="AQ1" s="227"/>
      <c r="AR1" s="227"/>
      <c r="AS1" s="227"/>
      <c r="AT1" s="227"/>
      <c r="AU1" s="227"/>
      <c r="AW1" s="227" t="s">
        <v>278</v>
      </c>
      <c r="AX1" s="227"/>
      <c r="AY1" s="227"/>
      <c r="AZ1" s="227"/>
    </row>
    <row r="2" customFormat="false" ht="10.2" hidden="false" customHeight="false" outlineLevel="0" collapsed="false">
      <c r="A2" s="0"/>
      <c r="B2" s="0"/>
      <c r="C2" s="0"/>
      <c r="D2" s="0"/>
      <c r="E2" s="0"/>
      <c r="G2" s="0"/>
      <c r="H2" s="0"/>
      <c r="I2" s="0"/>
      <c r="J2" s="0"/>
      <c r="K2" s="0"/>
      <c r="L2" s="0"/>
      <c r="M2" s="0"/>
      <c r="N2" s="0"/>
      <c r="O2" s="0"/>
      <c r="Q2" s="0"/>
      <c r="R2" s="0"/>
      <c r="S2" s="0"/>
      <c r="T2" s="0"/>
      <c r="U2" s="0"/>
      <c r="V2" s="0"/>
      <c r="W2" s="0"/>
      <c r="X2" s="0"/>
      <c r="Y2" s="0"/>
      <c r="AA2" s="0"/>
      <c r="AB2" s="0"/>
      <c r="AC2" s="0"/>
      <c r="AD2" s="0"/>
      <c r="AE2" s="0"/>
      <c r="AF2" s="0"/>
      <c r="AG2" s="0"/>
      <c r="AH2" s="0"/>
      <c r="AI2" s="0"/>
      <c r="AJ2" s="0"/>
      <c r="AK2" s="0"/>
      <c r="AM2" s="0"/>
      <c r="AO2" s="0"/>
      <c r="AP2" s="0"/>
      <c r="AQ2" s="0"/>
      <c r="AR2" s="0"/>
      <c r="AS2" s="0"/>
      <c r="AT2" s="0"/>
      <c r="AU2" s="0"/>
      <c r="AW2" s="0"/>
      <c r="AX2" s="0"/>
      <c r="AY2" s="0"/>
      <c r="AZ2" s="0"/>
    </row>
    <row r="3" customFormat="false" ht="10.2" hidden="false" customHeight="false" outlineLevel="0" collapsed="false">
      <c r="A3" s="0"/>
      <c r="B3" s="0"/>
      <c r="C3" s="0"/>
      <c r="D3" s="0"/>
      <c r="E3" s="0"/>
      <c r="G3" s="0"/>
      <c r="H3" s="0"/>
      <c r="I3" s="0"/>
      <c r="J3" s="0"/>
      <c r="K3" s="0"/>
      <c r="L3" s="0"/>
      <c r="M3" s="0"/>
      <c r="N3" s="0"/>
      <c r="O3" s="0"/>
      <c r="Q3" s="0"/>
      <c r="R3" s="0"/>
      <c r="S3" s="0"/>
      <c r="T3" s="0"/>
      <c r="U3" s="0"/>
      <c r="V3" s="0"/>
      <c r="W3" s="0"/>
      <c r="X3" s="0"/>
      <c r="Y3" s="0"/>
      <c r="AA3" s="0"/>
      <c r="AB3" s="0"/>
      <c r="AC3" s="0"/>
      <c r="AD3" s="0"/>
      <c r="AE3" s="0"/>
      <c r="AF3" s="0"/>
      <c r="AG3" s="0"/>
      <c r="AH3" s="0"/>
      <c r="AI3" s="0"/>
      <c r="AJ3" s="0"/>
      <c r="AK3" s="0"/>
      <c r="AM3" s="0"/>
      <c r="AO3" s="0"/>
      <c r="AP3" s="0"/>
      <c r="AQ3" s="0"/>
      <c r="AR3" s="0"/>
      <c r="AS3" s="0"/>
      <c r="AT3" s="0"/>
      <c r="AU3" s="0"/>
      <c r="AW3" s="0"/>
      <c r="AX3" s="0"/>
      <c r="AY3" s="0"/>
      <c r="AZ3" s="0"/>
    </row>
    <row r="4" customFormat="false" ht="11.25" hidden="false" customHeight="true" outlineLevel="0" collapsed="false">
      <c r="A4" s="0"/>
      <c r="B4" s="0"/>
      <c r="C4" s="0"/>
      <c r="D4" s="0"/>
      <c r="E4" s="0"/>
      <c r="G4" s="0"/>
      <c r="H4" s="0"/>
      <c r="I4" s="0"/>
      <c r="J4" s="0"/>
      <c r="K4" s="0"/>
      <c r="L4" s="0"/>
      <c r="M4" s="0"/>
      <c r="N4" s="0"/>
      <c r="O4" s="0"/>
      <c r="Q4" s="0"/>
      <c r="R4" s="0"/>
      <c r="S4" s="0"/>
      <c r="T4" s="0"/>
      <c r="U4" s="0"/>
      <c r="V4" s="0"/>
      <c r="W4" s="0"/>
      <c r="X4" s="0"/>
      <c r="Y4" s="0"/>
      <c r="AA4" s="0"/>
      <c r="AB4" s="0"/>
      <c r="AC4" s="0"/>
      <c r="AD4" s="0"/>
      <c r="AE4" s="0"/>
      <c r="AF4" s="0"/>
      <c r="AG4" s="0"/>
      <c r="AH4" s="0"/>
      <c r="AI4" s="0"/>
      <c r="AJ4" s="0"/>
      <c r="AK4" s="0"/>
      <c r="AM4" s="0"/>
      <c r="AO4" s="0"/>
      <c r="AP4" s="0"/>
      <c r="AQ4" s="0"/>
      <c r="AR4" s="0"/>
      <c r="AS4" s="0"/>
      <c r="AT4" s="0"/>
      <c r="AU4" s="0"/>
      <c r="AW4" s="0"/>
      <c r="AX4" s="0"/>
      <c r="AY4" s="0"/>
      <c r="AZ4" s="0"/>
    </row>
    <row r="5" customFormat="false" ht="15.75" hidden="false" customHeight="true" outlineLevel="0" collapsed="false">
      <c r="A5" s="0"/>
      <c r="B5" s="0"/>
      <c r="C5" s="0"/>
      <c r="D5" s="0"/>
      <c r="E5" s="0"/>
      <c r="G5" s="230" t="s">
        <v>279</v>
      </c>
      <c r="H5" s="230" t="s">
        <v>280</v>
      </c>
      <c r="I5" s="230" t="s">
        <v>281</v>
      </c>
      <c r="J5" s="230" t="s">
        <v>282</v>
      </c>
      <c r="K5" s="230" t="s">
        <v>283</v>
      </c>
      <c r="L5" s="230" t="s">
        <v>284</v>
      </c>
      <c r="M5" s="230" t="s">
        <v>285</v>
      </c>
      <c r="N5" s="230" t="s">
        <v>286</v>
      </c>
      <c r="O5" s="230" t="s">
        <v>287</v>
      </c>
      <c r="Q5" s="231" t="s">
        <v>288</v>
      </c>
      <c r="R5" s="231"/>
      <c r="S5" s="231"/>
      <c r="T5" s="230"/>
      <c r="U5" s="232" t="s">
        <v>289</v>
      </c>
      <c r="V5" s="232"/>
      <c r="W5" s="232"/>
      <c r="X5" s="232"/>
      <c r="Y5" s="233"/>
      <c r="AA5" s="230" t="s">
        <v>290</v>
      </c>
      <c r="AB5" s="230" t="s">
        <v>291</v>
      </c>
      <c r="AC5" s="230" t="s">
        <v>281</v>
      </c>
      <c r="AD5" s="230" t="s">
        <v>282</v>
      </c>
      <c r="AE5" s="230" t="s">
        <v>283</v>
      </c>
      <c r="AF5" s="230" t="s">
        <v>284</v>
      </c>
      <c r="AG5" s="230" t="s">
        <v>285</v>
      </c>
      <c r="AH5" s="230" t="s">
        <v>286</v>
      </c>
      <c r="AI5" s="230" t="s">
        <v>287</v>
      </c>
      <c r="AJ5" s="230" t="s">
        <v>292</v>
      </c>
      <c r="AK5" s="230" t="s">
        <v>293</v>
      </c>
      <c r="AM5" s="0"/>
      <c r="AO5" s="0"/>
      <c r="AP5" s="0"/>
      <c r="AQ5" s="0"/>
      <c r="AR5" s="0"/>
      <c r="AS5" s="0"/>
      <c r="AT5" s="0"/>
      <c r="AU5" s="0"/>
      <c r="AW5" s="0"/>
      <c r="AX5" s="0"/>
      <c r="AY5" s="0"/>
      <c r="AZ5" s="0"/>
    </row>
    <row r="6" customFormat="false" ht="51" hidden="false" customHeight="false" outlineLevel="0" collapsed="false">
      <c r="A6" s="234" t="s">
        <v>294</v>
      </c>
      <c r="B6" s="234" t="s">
        <v>295</v>
      </c>
      <c r="C6" s="234" t="s">
        <v>296</v>
      </c>
      <c r="D6" s="234" t="s">
        <v>297</v>
      </c>
      <c r="E6" s="234" t="s">
        <v>298</v>
      </c>
      <c r="G6" s="234" t="s">
        <v>294</v>
      </c>
      <c r="H6" s="234" t="s">
        <v>299</v>
      </c>
      <c r="I6" s="234" t="s">
        <v>300</v>
      </c>
      <c r="J6" s="234" t="s">
        <v>297</v>
      </c>
      <c r="K6" s="234" t="s">
        <v>298</v>
      </c>
      <c r="L6" s="234" t="s">
        <v>301</v>
      </c>
      <c r="M6" s="230" t="s">
        <v>302</v>
      </c>
      <c r="N6" s="234" t="s">
        <v>303</v>
      </c>
      <c r="O6" s="230" t="s">
        <v>304</v>
      </c>
      <c r="Q6" s="235" t="s">
        <v>294</v>
      </c>
      <c r="R6" s="235" t="s">
        <v>295</v>
      </c>
      <c r="S6" s="235" t="s">
        <v>296</v>
      </c>
      <c r="T6" s="234"/>
      <c r="U6" s="236" t="s">
        <v>305</v>
      </c>
      <c r="V6" s="236" t="s">
        <v>306</v>
      </c>
      <c r="W6" s="236" t="s">
        <v>307</v>
      </c>
      <c r="X6" s="236" t="s">
        <v>308</v>
      </c>
      <c r="Y6" s="237" t="s">
        <v>309</v>
      </c>
      <c r="AA6" s="234" t="s">
        <v>305</v>
      </c>
      <c r="AB6" s="234" t="s">
        <v>306</v>
      </c>
      <c r="AC6" s="234" t="s">
        <v>307</v>
      </c>
      <c r="AD6" s="234" t="s">
        <v>310</v>
      </c>
      <c r="AE6" s="234" t="s">
        <v>311</v>
      </c>
      <c r="AF6" s="234" t="s">
        <v>312</v>
      </c>
      <c r="AG6" s="234" t="s">
        <v>313</v>
      </c>
      <c r="AH6" s="234" t="s">
        <v>301</v>
      </c>
      <c r="AI6" s="230" t="s">
        <v>314</v>
      </c>
      <c r="AJ6" s="234" t="s">
        <v>303</v>
      </c>
      <c r="AK6" s="230" t="s">
        <v>315</v>
      </c>
      <c r="AM6" s="0"/>
      <c r="AO6" s="234" t="s">
        <v>305</v>
      </c>
      <c r="AP6" s="234" t="s">
        <v>316</v>
      </c>
      <c r="AQ6" s="234" t="s">
        <v>307</v>
      </c>
      <c r="AR6" s="234" t="s">
        <v>308</v>
      </c>
      <c r="AS6" s="234" t="s">
        <v>317</v>
      </c>
      <c r="AT6" s="234" t="s">
        <v>318</v>
      </c>
      <c r="AU6" s="234" t="s">
        <v>319</v>
      </c>
      <c r="AW6" s="238" t="s">
        <v>320</v>
      </c>
      <c r="AX6" s="238" t="s">
        <v>321</v>
      </c>
      <c r="AY6" s="238" t="s">
        <v>322</v>
      </c>
      <c r="AZ6" s="238" t="s">
        <v>319</v>
      </c>
    </row>
    <row r="7" customFormat="false" ht="12" hidden="false" customHeight="true" outlineLevel="0" collapsed="false">
      <c r="A7" s="230"/>
      <c r="B7" s="239" t="s">
        <v>323</v>
      </c>
      <c r="C7" s="239" t="s">
        <v>323</v>
      </c>
      <c r="D7" s="230"/>
      <c r="E7" s="230"/>
      <c r="G7" s="230"/>
      <c r="H7" s="230" t="s">
        <v>323</v>
      </c>
      <c r="I7" s="230" t="s">
        <v>323</v>
      </c>
      <c r="J7" s="230"/>
      <c r="K7" s="230"/>
      <c r="L7" s="230" t="s">
        <v>324</v>
      </c>
      <c r="M7" s="230" t="s">
        <v>325</v>
      </c>
      <c r="N7" s="230" t="s">
        <v>202</v>
      </c>
      <c r="O7" s="230" t="s">
        <v>326</v>
      </c>
      <c r="Q7" s="231"/>
      <c r="R7" s="231" t="s">
        <v>323</v>
      </c>
      <c r="S7" s="231" t="s">
        <v>323</v>
      </c>
      <c r="T7" s="230"/>
      <c r="U7" s="232"/>
      <c r="V7" s="232" t="s">
        <v>323</v>
      </c>
      <c r="W7" s="232" t="s">
        <v>323</v>
      </c>
      <c r="X7" s="232" t="s">
        <v>327</v>
      </c>
      <c r="Y7" s="233"/>
      <c r="AA7" s="230"/>
      <c r="AB7" s="230" t="s">
        <v>323</v>
      </c>
      <c r="AC7" s="230" t="s">
        <v>323</v>
      </c>
      <c r="AD7" s="230" t="s">
        <v>328</v>
      </c>
      <c r="AE7" s="230" t="s">
        <v>329</v>
      </c>
      <c r="AF7" s="230"/>
      <c r="AG7" s="230"/>
      <c r="AH7" s="230" t="s">
        <v>324</v>
      </c>
      <c r="AI7" s="230" t="s">
        <v>325</v>
      </c>
      <c r="AJ7" s="230" t="s">
        <v>202</v>
      </c>
      <c r="AK7" s="230" t="s">
        <v>326</v>
      </c>
      <c r="AM7" s="0"/>
      <c r="AO7" s="230"/>
      <c r="AP7" s="230" t="s">
        <v>323</v>
      </c>
      <c r="AQ7" s="230" t="s">
        <v>323</v>
      </c>
      <c r="AR7" s="230" t="s">
        <v>327</v>
      </c>
      <c r="AS7" s="230"/>
      <c r="AT7" s="230" t="s">
        <v>330</v>
      </c>
      <c r="AU7" s="230" t="s">
        <v>331</v>
      </c>
      <c r="AW7" s="238"/>
      <c r="AX7" s="238"/>
      <c r="AY7" s="238" t="s">
        <v>330</v>
      </c>
      <c r="AZ7" s="238" t="s">
        <v>331</v>
      </c>
    </row>
    <row r="8" customFormat="false" ht="13.5" hidden="false" customHeight="true" outlineLevel="0" collapsed="false">
      <c r="A8" s="240" t="s">
        <v>332</v>
      </c>
      <c r="B8" s="241"/>
      <c r="C8" s="241"/>
      <c r="D8" s="241" t="n">
        <f aca="false">SUM(D9:D68)</f>
        <v>7050</v>
      </c>
      <c r="E8" s="241" t="n">
        <f aca="false">SUM(E9:E68)</f>
        <v>0</v>
      </c>
      <c r="G8" s="240" t="s">
        <v>332</v>
      </c>
      <c r="H8" s="241"/>
      <c r="I8" s="241"/>
      <c r="J8" s="241" t="n">
        <f aca="false">SUM(J9:J68)</f>
        <v>7050</v>
      </c>
      <c r="K8" s="241" t="n">
        <f aca="false">SUM(K9:K68)</f>
        <v>0</v>
      </c>
      <c r="L8" s="240"/>
      <c r="M8" s="242" t="n">
        <f aca="false">SUM(M9:M68)</f>
        <v>6406979.59</v>
      </c>
      <c r="N8" s="242"/>
      <c r="O8" s="242" t="n">
        <f aca="false">SUM(O9:O68)</f>
        <v>961046.9385</v>
      </c>
      <c r="Q8" s="240" t="s">
        <v>332</v>
      </c>
      <c r="R8" s="241"/>
      <c r="S8" s="241"/>
      <c r="T8" s="243"/>
      <c r="U8" s="243"/>
      <c r="V8" s="241"/>
      <c r="W8" s="241"/>
      <c r="X8" s="243"/>
      <c r="Y8" s="241" t="n">
        <f aca="false">SUM(Y9:Y68)</f>
        <v>7050</v>
      </c>
      <c r="AA8" s="240" t="s">
        <v>332</v>
      </c>
      <c r="AB8" s="241"/>
      <c r="AC8" s="241"/>
      <c r="AD8" s="240"/>
      <c r="AE8" s="240"/>
      <c r="AF8" s="241" t="n">
        <f aca="false">SUM(AF9:AF68)</f>
        <v>7050</v>
      </c>
      <c r="AG8" s="241" t="n">
        <f aca="false">SUM(AG9:AG68)</f>
        <v>0</v>
      </c>
      <c r="AH8" s="240"/>
      <c r="AI8" s="242" t="n">
        <f aca="false">SUM(AI9:AI68)</f>
        <v>1496789.72</v>
      </c>
      <c r="AJ8" s="241"/>
      <c r="AK8" s="242" t="n">
        <f aca="false">SUM(AK9:AK68)</f>
        <v>224518.458</v>
      </c>
      <c r="AM8" s="244"/>
      <c r="AO8" s="240" t="s">
        <v>332</v>
      </c>
      <c r="AP8" s="241"/>
      <c r="AQ8" s="241"/>
      <c r="AR8" s="240"/>
      <c r="AS8" s="241" t="n">
        <f aca="false">SUM(AS9:AS68)</f>
        <v>7050</v>
      </c>
      <c r="AT8" s="242" t="n">
        <f aca="false">SUM(AT9:AT68)</f>
        <v>6056</v>
      </c>
      <c r="AU8" s="242" t="n">
        <f aca="false">SUM(AU9:AU68)</f>
        <v>3483059</v>
      </c>
      <c r="AW8" s="240" t="s">
        <v>332</v>
      </c>
      <c r="AX8" s="241" t="n">
        <f aca="false">SUM(AX9:AX68)</f>
        <v>79020</v>
      </c>
      <c r="AY8" s="241" t="n">
        <f aca="false">SUM(AY9:AY68)</f>
        <v>316080</v>
      </c>
      <c r="AZ8" s="241" t="n">
        <f aca="false">SUM(AZ9:AZ68)</f>
        <v>395100</v>
      </c>
    </row>
    <row r="9" customFormat="false" ht="30.6" hidden="false" customHeight="false" outlineLevel="0" collapsed="false">
      <c r="A9" s="245" t="str">
        <f aca="false">IF('Συμβατικά ΦΣ'!B4&lt;&gt;"",'Συμβατικά ΦΣ'!C4,"")</f>
        <v>ΦΩΤΙΣΤΙΚΟ ΣΩΜΑ ΝΑΤΡΙΟΥ 400W 10-12m ΙΣΤΟ</v>
      </c>
      <c r="B9" s="246" t="n">
        <f aca="false">IF('Συμβατικά ΦΣ'!B4&lt;&gt;"",'Συμβατικά ΦΣ'!I4,"")</f>
        <v>400</v>
      </c>
      <c r="C9" s="247" t="n">
        <f aca="false">IF('Συμβατικά ΦΣ'!B4&lt;&gt;"",'Συμβατικά ΦΣ'!J4,"")</f>
        <v>460</v>
      </c>
      <c r="D9" s="248" t="n">
        <f aca="false">IF('Συμβατικά ΦΣ'!B4&lt;&gt;"",'Συμβατικά ΦΣ'!L4,"")</f>
        <v>200</v>
      </c>
      <c r="E9" s="246" t="n">
        <f aca="false">IF('Συμβατικά ΦΣ'!B4&lt;&gt;"",'Συμβατικά ΦΣ'!K4,"")</f>
        <v>0</v>
      </c>
      <c r="G9" s="245" t="str">
        <f aca="false">IF(A9&lt;&gt;"",A9,"")</f>
        <v>ΦΩΤΙΣΤΙΚΟ ΣΩΜΑ ΝΑΤΡΙΟΥ 400W 10-12m ΙΣΤΟ</v>
      </c>
      <c r="H9" s="249" t="n">
        <f aca="false">IF(G9&lt;&gt;"",B9,"")</f>
        <v>400</v>
      </c>
      <c r="I9" s="247" t="n">
        <f aca="false">IF(G9&lt;&gt;"",C9,"")</f>
        <v>460</v>
      </c>
      <c r="J9" s="248" t="n">
        <f aca="false">IF(G9&lt;&gt;"",D9,"")</f>
        <v>200</v>
      </c>
      <c r="K9" s="248" t="n">
        <f aca="false">IF(G9&lt;&gt;"",E9,"")</f>
        <v>0</v>
      </c>
      <c r="L9" s="247" t="n">
        <f aca="false">IF(G9&lt;&gt;"",'Γενικά Δεδομένα'!$I$6*365,"")</f>
        <v>4343.5</v>
      </c>
      <c r="M9" s="250" t="n">
        <f aca="false">IF(G9&lt;&gt;"",Υπολογισμοί!G4,"")</f>
        <v>399602</v>
      </c>
      <c r="N9" s="251" t="n">
        <f aca="false">IF(G9&lt;&gt;"",'Γενικά Δεδομένα'!$I$4,"")</f>
        <v>0.15</v>
      </c>
      <c r="O9" s="250" t="n">
        <f aca="false">IF(G9&lt;&gt;"",M9*'Γενικά Δεδομένα'!$I$4,"")</f>
        <v>59940.3</v>
      </c>
      <c r="Q9" s="245" t="str">
        <f aca="false">IF(G9&lt;&gt;"",G9,"")</f>
        <v>ΦΩΤΙΣΤΙΚΟ ΣΩΜΑ ΝΑΤΡΙΟΥ 400W 10-12m ΙΣΤΟ</v>
      </c>
      <c r="R9" s="249" t="n">
        <f aca="false">IF(Q9&lt;&gt;"",H9,"")</f>
        <v>400</v>
      </c>
      <c r="S9" s="252" t="n">
        <f aca="false">IF(Q9&lt;&gt;"",I9,"")</f>
        <v>460</v>
      </c>
      <c r="T9" s="253"/>
      <c r="U9" s="254" t="str">
        <f aca="false">IF(Q9&lt;&gt;"",'Νέα ΦΣ'!D4,"")</f>
        <v>ΦΩTΙΣΤΙΚΟ ΣΩΜΑ ΔΡΟΜΟΥ ΑΝΤΙΚΑΤΑΣΤΑΣΗΣ Φ01</v>
      </c>
      <c r="V9" s="233" t="n">
        <f aca="false">IF(Q9&lt;&gt;"",'Νέα ΦΣ'!M4,"")</f>
        <v>156</v>
      </c>
      <c r="W9" s="233" t="n">
        <f aca="false">IF(Q9&lt;&gt;"",V9,"")</f>
        <v>156</v>
      </c>
      <c r="X9" s="233" t="str">
        <f aca="false">IF(Q9&lt;&gt;"",'Νέα ΦΣ'!O4,"")</f>
        <v>ΝΑΙ</v>
      </c>
      <c r="Y9" s="248" t="n">
        <f aca="false">IF(Q9&lt;&gt;"",D9+E9,"")</f>
        <v>200</v>
      </c>
      <c r="AA9" s="245" t="str">
        <f aca="false">IF(U9&lt;&gt;"",U9,"")</f>
        <v>ΦΩTΙΣΤΙΚΟ ΣΩΜΑ ΔΡΟΜΟΥ ΑΝΤΙΚΑΤΑΣΤΑΣΗΣ Φ01</v>
      </c>
      <c r="AB9" s="249" t="n">
        <f aca="false">IF(AA9&lt;&gt;"",V9,"")</f>
        <v>156</v>
      </c>
      <c r="AC9" s="249" t="n">
        <f aca="false">IF(AA9&lt;&gt;"",W9,"")</f>
        <v>156</v>
      </c>
      <c r="AD9" s="249" t="str">
        <f aca="false">IF(AA9&lt;&gt;"",X9,"")</f>
        <v>ΝΑΙ</v>
      </c>
      <c r="AE9" s="249" t="n">
        <f aca="false">IF(Q9&lt;&gt;"",IF(AD9="ΝΑΙ",15,""),"")</f>
        <v>15</v>
      </c>
      <c r="AF9" s="248" t="n">
        <f aca="false">IF(AA9&lt;&gt;"",D9+E9,"")</f>
        <v>200</v>
      </c>
      <c r="AG9" s="249" t="n">
        <f aca="false">IF(AA9&lt;&gt;"",0,"")</f>
        <v>0</v>
      </c>
      <c r="AH9" s="250" t="n">
        <f aca="false">+L9</f>
        <v>4343.5</v>
      </c>
      <c r="AI9" s="250" t="n">
        <f aca="false">IF(AA9&lt;&gt;"",Υπολογισμοί!H4,"")</f>
        <v>115189.62</v>
      </c>
      <c r="AJ9" s="255" t="n">
        <f aca="false">IF(AA9&lt;&gt;"",'Γενικά Δεδομένα'!$I$4,"")</f>
        <v>0.15</v>
      </c>
      <c r="AK9" s="250" t="n">
        <f aca="false">IF(AA9&lt;&gt;"",AI9*AJ9,"")</f>
        <v>17278.443</v>
      </c>
      <c r="AM9" s="256"/>
      <c r="AO9" s="254" t="str">
        <f aca="false">IF(AA9&lt;&gt;"",AA9,"")</f>
        <v>ΦΩTΙΣΤΙΚΟ ΣΩΜΑ ΔΡΟΜΟΥ ΑΝΤΙΚΑΤΑΣΤΑΣΗΣ Φ01</v>
      </c>
      <c r="AP9" s="233" t="n">
        <f aca="false">IF(AO9&lt;&gt;"",AB9,"")</f>
        <v>156</v>
      </c>
      <c r="AQ9" s="233" t="n">
        <f aca="false">IF(AO9&lt;&gt;"",AC9,"")</f>
        <v>156</v>
      </c>
      <c r="AR9" s="233" t="str">
        <f aca="false">IF(AO9&lt;&gt;"",AD9,"")</f>
        <v>ΝΑΙ</v>
      </c>
      <c r="AS9" s="248" t="n">
        <f aca="false">IF(AO9&lt;&gt;"",'Νέα ΦΣ'!I4+'Νέα ΦΣ'!J4,"")</f>
        <v>200</v>
      </c>
      <c r="AT9" s="247" t="n">
        <f aca="false">IF(AO9&lt;&gt;"",'Νέα ΦΣ'!N4,"")</f>
        <v>650</v>
      </c>
      <c r="AU9" s="247" t="n">
        <f aca="false">IF(AO9&lt;&gt;"",Υπολογισμοί!J4,"")</f>
        <v>130000</v>
      </c>
      <c r="AW9" s="233" t="n">
        <f aca="false">IF(Βραχίονες!C4&lt;&gt;"",Βραχίονες!F4+Βραχίονες!G4,"")</f>
        <v>0</v>
      </c>
      <c r="AX9" s="247" t="n">
        <f aca="false">IF(Βραχίονες!C4&lt;&gt;"",Υπολογισμοί!K4,"")</f>
        <v>0</v>
      </c>
      <c r="AY9" s="247" t="n">
        <f aca="false">IF(Βραχίονες!C4&lt;&gt;"",Υπολογισμοί!L4,"")</f>
        <v>0</v>
      </c>
      <c r="AZ9" s="247" t="n">
        <f aca="false">IF(Βραχίονες!C4&lt;&gt;"",Υπολογισμοί!K4+Υπολογισμοί!L4,"")</f>
        <v>0</v>
      </c>
    </row>
    <row r="10" customFormat="false" ht="30.6" hidden="false" customHeight="false" outlineLevel="0" collapsed="false">
      <c r="A10" s="245" t="str">
        <f aca="false">IF('Συμβατικά ΦΣ'!B5&lt;&gt;"",'Συμβατικά ΦΣ'!C5,"")</f>
        <v>ΦΩΤΙΣΤΙΚΟ ΣΩΜΑ ΝΑΤΡΙΟΥ 400W 10-12m ΙΣΤΟ</v>
      </c>
      <c r="B10" s="246" t="n">
        <f aca="false">IF('Συμβατικά ΦΣ'!B5&lt;&gt;"",'Συμβατικά ΦΣ'!I5,"")</f>
        <v>400</v>
      </c>
      <c r="C10" s="247" t="n">
        <f aca="false">IF('Συμβατικά ΦΣ'!B5&lt;&gt;"",'Συμβατικά ΦΣ'!J5,"")</f>
        <v>460</v>
      </c>
      <c r="D10" s="248" t="n">
        <f aca="false">IF('Συμβατικά ΦΣ'!B5&lt;&gt;"",'Συμβατικά ΦΣ'!L5,"")</f>
        <v>300</v>
      </c>
      <c r="E10" s="246" t="n">
        <f aca="false">IF('Συμβατικά ΦΣ'!B5&lt;&gt;"",'Συμβατικά ΦΣ'!K5,"")</f>
        <v>0</v>
      </c>
      <c r="G10" s="245" t="str">
        <f aca="false">IF(A10&lt;&gt;"",A10,"")</f>
        <v>ΦΩΤΙΣΤΙΚΟ ΣΩΜΑ ΝΑΤΡΙΟΥ 400W 10-12m ΙΣΤΟ</v>
      </c>
      <c r="H10" s="249" t="n">
        <f aca="false">IF(G10&lt;&gt;"",B10,"")</f>
        <v>400</v>
      </c>
      <c r="I10" s="247" t="n">
        <f aca="false">IF(G10&lt;&gt;"",C10,"")</f>
        <v>460</v>
      </c>
      <c r="J10" s="248" t="n">
        <f aca="false">IF(G10&lt;&gt;"",D10,"")</f>
        <v>300</v>
      </c>
      <c r="K10" s="248" t="n">
        <f aca="false">IF(G10&lt;&gt;"",E10,"")</f>
        <v>0</v>
      </c>
      <c r="L10" s="247" t="n">
        <f aca="false">IF(G10&lt;&gt;"",'Γενικά Δεδομένα'!$I$6*365,"")</f>
        <v>4343.5</v>
      </c>
      <c r="M10" s="250" t="n">
        <f aca="false">IF(G10&lt;&gt;"",Υπολογισμοί!G5,"")</f>
        <v>599403</v>
      </c>
      <c r="N10" s="251" t="n">
        <f aca="false">IF(G10&lt;&gt;"",'Γενικά Δεδομένα'!$I$4,"")</f>
        <v>0.15</v>
      </c>
      <c r="O10" s="250" t="n">
        <f aca="false">IF(G10&lt;&gt;"",M10*'Γενικά Δεδομένα'!$I$4,"")</f>
        <v>89910.45</v>
      </c>
      <c r="Q10" s="245" t="str">
        <f aca="false">IF(G10&lt;&gt;"",G10,"")</f>
        <v>ΦΩΤΙΣΤΙΚΟ ΣΩΜΑ ΝΑΤΡΙΟΥ 400W 10-12m ΙΣΤΟ</v>
      </c>
      <c r="R10" s="249" t="n">
        <f aca="false">IF(Q10&lt;&gt;"",H10,"")</f>
        <v>400</v>
      </c>
      <c r="S10" s="252" t="n">
        <f aca="false">IF(Q10&lt;&gt;"",I10,"")</f>
        <v>460</v>
      </c>
      <c r="T10" s="253"/>
      <c r="U10" s="254" t="str">
        <f aca="false">IF(Q10&lt;&gt;"",'Νέα ΦΣ'!D5,"")</f>
        <v>ΦΩTΙΣΤΙΚΟ ΣΩΜΑ ΔΡΟΜΟΥ ΑΝΤΙΚΑΤΑΣΤΑΣΗΣ Φ02</v>
      </c>
      <c r="V10" s="233" t="n">
        <f aca="false">IF(Q10&lt;&gt;"",'Νέα ΦΣ'!M5,"")</f>
        <v>131.2</v>
      </c>
      <c r="W10" s="233" t="n">
        <f aca="false">IF(Q10&lt;&gt;"",V10,"")</f>
        <v>131.2</v>
      </c>
      <c r="X10" s="233" t="str">
        <f aca="false">IF(Q10&lt;&gt;"",'Νέα ΦΣ'!O5,"")</f>
        <v>ΝΑΙ</v>
      </c>
      <c r="Y10" s="248" t="n">
        <f aca="false">IF(Q10&lt;&gt;"",D10+E10,"")</f>
        <v>300</v>
      </c>
      <c r="AA10" s="245" t="str">
        <f aca="false">IF(U10&lt;&gt;"",U10,"")</f>
        <v>ΦΩTΙΣΤΙΚΟ ΣΩΜΑ ΔΡΟΜΟΥ ΑΝΤΙΚΑΤΑΣΤΑΣΗΣ Φ02</v>
      </c>
      <c r="AB10" s="249" t="n">
        <f aca="false">IF(AA10&lt;&gt;"",V10,"")</f>
        <v>131.2</v>
      </c>
      <c r="AC10" s="249" t="n">
        <f aca="false">IF(AA10&lt;&gt;"",W10,"")</f>
        <v>131.2</v>
      </c>
      <c r="AD10" s="249" t="str">
        <f aca="false">IF(AA10&lt;&gt;"",X10,"")</f>
        <v>ΝΑΙ</v>
      </c>
      <c r="AE10" s="249" t="n">
        <f aca="false">IF(Q10&lt;&gt;"",IF(AD10="ΝΑΙ",15,""),"")</f>
        <v>15</v>
      </c>
      <c r="AF10" s="248" t="n">
        <f aca="false">IF(AA10&lt;&gt;"",D10+E10,"")</f>
        <v>300</v>
      </c>
      <c r="AG10" s="249" t="n">
        <f aca="false">IF(AA10&lt;&gt;"",0,"")</f>
        <v>0</v>
      </c>
      <c r="AH10" s="250" t="n">
        <f aca="false">+L10</f>
        <v>4343.5</v>
      </c>
      <c r="AI10" s="250" t="n">
        <f aca="false">IF(AA10&lt;&gt;"",Υπολογισμοί!H5,"")</f>
        <v>145316.14</v>
      </c>
      <c r="AJ10" s="255" t="n">
        <f aca="false">IF(AA10&lt;&gt;"",'Γενικά Δεδομένα'!$I$4,"")</f>
        <v>0.15</v>
      </c>
      <c r="AK10" s="250" t="n">
        <f aca="false">IF(AA10&lt;&gt;"",AI10*AJ10,"")</f>
        <v>21797.421</v>
      </c>
      <c r="AM10" s="0"/>
      <c r="AO10" s="254" t="str">
        <f aca="false">IF(AA10&lt;&gt;"",AA10,"")</f>
        <v>ΦΩTΙΣΤΙΚΟ ΣΩΜΑ ΔΡΟΜΟΥ ΑΝΤΙΚΑΤΑΣΤΑΣΗΣ Φ02</v>
      </c>
      <c r="AP10" s="233" t="n">
        <f aca="false">IF(AO10&lt;&gt;"",AB10,"")</f>
        <v>131.2</v>
      </c>
      <c r="AQ10" s="233" t="n">
        <f aca="false">IF(AO10&lt;&gt;"",AC10,"")</f>
        <v>131.2</v>
      </c>
      <c r="AR10" s="233" t="str">
        <f aca="false">IF(AO10&lt;&gt;"",AD10,"")</f>
        <v>ΝΑΙ</v>
      </c>
      <c r="AS10" s="248" t="n">
        <f aca="false">IF(AO10&lt;&gt;"",'Νέα ΦΣ'!I5+'Νέα ΦΣ'!J5,"")</f>
        <v>300</v>
      </c>
      <c r="AT10" s="247" t="n">
        <f aca="false">IF(AO10&lt;&gt;"",'Νέα ΦΣ'!N5,"")</f>
        <v>600</v>
      </c>
      <c r="AU10" s="247" t="n">
        <f aca="false">IF(AO10&lt;&gt;"",Υπολογισμοί!J5,"")</f>
        <v>180000</v>
      </c>
      <c r="AW10" s="233" t="n">
        <f aca="false">IF(Βραχίονες!C5&lt;&gt;"",Βραχίονες!F5+Βραχίονες!G5,"")</f>
        <v>0</v>
      </c>
      <c r="AX10" s="247" t="n">
        <f aca="false">IF(Βραχίονες!C5&lt;&gt;"",Υπολογισμοί!K5,"")</f>
        <v>0</v>
      </c>
      <c r="AY10" s="247" t="n">
        <f aca="false">IF(Βραχίονες!C5&lt;&gt;"",Υπολογισμοί!L5,"")</f>
        <v>0</v>
      </c>
      <c r="AZ10" s="247" t="n">
        <f aca="false">IF(Βραχίονες!C5&lt;&gt;"",Υπολογισμοί!K5+Υπολογισμοί!L5,"")</f>
        <v>0</v>
      </c>
    </row>
    <row r="11" customFormat="false" ht="30.6" hidden="false" customHeight="false" outlineLevel="0" collapsed="false">
      <c r="A11" s="245" t="str">
        <f aca="false">IF('Συμβατικά ΦΣ'!B6&lt;&gt;"",'Συμβατικά ΦΣ'!C6,"")</f>
        <v>ΦΩΤΙΣΤΙΚΟ ΣΩΜΑ ΝΑΤΡΙΟΥ 400W 8-10m ΙΣΤΟ</v>
      </c>
      <c r="B11" s="246" t="n">
        <f aca="false">IF('Συμβατικά ΦΣ'!B6&lt;&gt;"",'Συμβατικά ΦΣ'!I6,"")</f>
        <v>400</v>
      </c>
      <c r="C11" s="247" t="n">
        <f aca="false">IF('Συμβατικά ΦΣ'!B6&lt;&gt;"",'Συμβατικά ΦΣ'!J6,"")</f>
        <v>460</v>
      </c>
      <c r="D11" s="248" t="n">
        <f aca="false">IF('Συμβατικά ΦΣ'!B6&lt;&gt;"",'Συμβατικά ΦΣ'!L6,"")</f>
        <v>445</v>
      </c>
      <c r="E11" s="246" t="n">
        <f aca="false">IF('Συμβατικά ΦΣ'!B6&lt;&gt;"",'Συμβατικά ΦΣ'!K6,"")</f>
        <v>0</v>
      </c>
      <c r="G11" s="245" t="str">
        <f aca="false">IF(A11&lt;&gt;"",A11,"")</f>
        <v>ΦΩΤΙΣΤΙΚΟ ΣΩΜΑ ΝΑΤΡΙΟΥ 400W 8-10m ΙΣΤΟ</v>
      </c>
      <c r="H11" s="249" t="n">
        <f aca="false">IF(G11&lt;&gt;"",B11,"")</f>
        <v>400</v>
      </c>
      <c r="I11" s="247" t="n">
        <f aca="false">IF(G11&lt;&gt;"",C11,"")</f>
        <v>460</v>
      </c>
      <c r="J11" s="248" t="n">
        <f aca="false">IF(G11&lt;&gt;"",D11,"")</f>
        <v>445</v>
      </c>
      <c r="K11" s="248" t="n">
        <f aca="false">IF(G11&lt;&gt;"",E11,"")</f>
        <v>0</v>
      </c>
      <c r="L11" s="247" t="n">
        <f aca="false">IF(G11&lt;&gt;"",'Γενικά Δεδομένα'!$I$6*365,"")</f>
        <v>4343.5</v>
      </c>
      <c r="M11" s="250" t="n">
        <f aca="false">IF(G11&lt;&gt;"",Υπολογισμοί!G6,"")</f>
        <v>889114.45</v>
      </c>
      <c r="N11" s="251" t="n">
        <f aca="false">IF(G11&lt;&gt;"",'Γενικά Δεδομένα'!$I$4,"")</f>
        <v>0.15</v>
      </c>
      <c r="O11" s="250" t="n">
        <f aca="false">IF(G11&lt;&gt;"",M11*'Γενικά Δεδομένα'!$I$4,"")</f>
        <v>133367.1675</v>
      </c>
      <c r="Q11" s="245" t="str">
        <f aca="false">IF(G11&lt;&gt;"",G11,"")</f>
        <v>ΦΩΤΙΣΤΙΚΟ ΣΩΜΑ ΝΑΤΡΙΟΥ 400W 8-10m ΙΣΤΟ</v>
      </c>
      <c r="R11" s="249" t="n">
        <f aca="false">IF(Q11&lt;&gt;"",H11,"")</f>
        <v>400</v>
      </c>
      <c r="S11" s="252" t="n">
        <f aca="false">IF(Q11&lt;&gt;"",I11,"")</f>
        <v>460</v>
      </c>
      <c r="T11" s="253"/>
      <c r="U11" s="254" t="str">
        <f aca="false">IF(Q11&lt;&gt;"",'Νέα ΦΣ'!D6,"")</f>
        <v>ΦΩTΙΣΤΙΚΟ ΣΩΜΑ ΔΡΟΜΟΥ ΑΝΤΙΚΑΤΑΣΤΑΣΗΣ Φ03</v>
      </c>
      <c r="V11" s="233" t="n">
        <f aca="false">IF(Q11&lt;&gt;"",'Νέα ΦΣ'!M6,"")</f>
        <v>108</v>
      </c>
      <c r="W11" s="233" t="n">
        <f aca="false">IF(Q11&lt;&gt;"",V11,"")</f>
        <v>108</v>
      </c>
      <c r="X11" s="233" t="str">
        <f aca="false">IF(Q11&lt;&gt;"",'Νέα ΦΣ'!O6,"")</f>
        <v>ΝΑΙ</v>
      </c>
      <c r="Y11" s="248" t="n">
        <f aca="false">IF(Q11&lt;&gt;"",D11+E11,"")</f>
        <v>445</v>
      </c>
      <c r="AA11" s="245" t="str">
        <f aca="false">IF(U11&lt;&gt;"",U11,"")</f>
        <v>ΦΩTΙΣΤΙΚΟ ΣΩΜΑ ΔΡΟΜΟΥ ΑΝΤΙΚΑΤΑΣΤΑΣΗΣ Φ03</v>
      </c>
      <c r="AB11" s="249" t="n">
        <f aca="false">IF(AA11&lt;&gt;"",V11,"")</f>
        <v>108</v>
      </c>
      <c r="AC11" s="249" t="n">
        <f aca="false">IF(AA11&lt;&gt;"",W11,"")</f>
        <v>108</v>
      </c>
      <c r="AD11" s="249" t="str">
        <f aca="false">IF(AA11&lt;&gt;"",X11,"")</f>
        <v>ΝΑΙ</v>
      </c>
      <c r="AE11" s="249" t="n">
        <f aca="false">IF(Q11&lt;&gt;"",IF(AD11="ΝΑΙ",15,""),"")</f>
        <v>15</v>
      </c>
      <c r="AF11" s="248" t="n">
        <f aca="false">IF(AA11&lt;&gt;"",D11+E11,"")</f>
        <v>445</v>
      </c>
      <c r="AG11" s="249" t="n">
        <f aca="false">IF(AA11&lt;&gt;"",0,"")</f>
        <v>0</v>
      </c>
      <c r="AH11" s="250" t="n">
        <f aca="false">+L11</f>
        <v>4343.5</v>
      </c>
      <c r="AI11" s="250" t="n">
        <f aca="false">IF(AA11&lt;&gt;"",Υπολογισμοί!H6,"")</f>
        <v>177436.32</v>
      </c>
      <c r="AJ11" s="255" t="n">
        <f aca="false">IF(AA11&lt;&gt;"",'Γενικά Δεδομένα'!$I$4,"")</f>
        <v>0.15</v>
      </c>
      <c r="AK11" s="250" t="n">
        <f aca="false">IF(AA11&lt;&gt;"",AI11*AJ11,"")</f>
        <v>26615.448</v>
      </c>
      <c r="AM11" s="256"/>
      <c r="AO11" s="254" t="str">
        <f aca="false">IF(AA11&lt;&gt;"",AA11,"")</f>
        <v>ΦΩTΙΣΤΙΚΟ ΣΩΜΑ ΔΡΟΜΟΥ ΑΝΤΙΚΑΤΑΣΤΑΣΗΣ Φ03</v>
      </c>
      <c r="AP11" s="233" t="n">
        <f aca="false">IF(AO11&lt;&gt;"",AB11,"")</f>
        <v>108</v>
      </c>
      <c r="AQ11" s="233" t="n">
        <f aca="false">IF(AO11&lt;&gt;"",AC11,"")</f>
        <v>108</v>
      </c>
      <c r="AR11" s="233" t="str">
        <f aca="false">IF(AO11&lt;&gt;"",AD11,"")</f>
        <v>ΝΑΙ</v>
      </c>
      <c r="AS11" s="248" t="n">
        <f aca="false">IF(AO11&lt;&gt;"",'Νέα ΦΣ'!I6+'Νέα ΦΣ'!J6,"")</f>
        <v>445</v>
      </c>
      <c r="AT11" s="247" t="n">
        <f aca="false">IF(AO11&lt;&gt;"",'Νέα ΦΣ'!N6,"")</f>
        <v>533</v>
      </c>
      <c r="AU11" s="247" t="n">
        <f aca="false">IF(AO11&lt;&gt;"",Υπολογισμοί!J6,"")</f>
        <v>237185</v>
      </c>
      <c r="AW11" s="233" t="n">
        <f aca="false">IF(Βραχίονες!C6&lt;&gt;"",Βραχίονες!F6+Βραχίονες!G6,"")</f>
        <v>0</v>
      </c>
      <c r="AX11" s="247" t="n">
        <f aca="false">IF(Βραχίονες!C6&lt;&gt;"",Υπολογισμοί!K6,"")</f>
        <v>0</v>
      </c>
      <c r="AY11" s="247" t="n">
        <f aca="false">IF(Βραχίονες!C6&lt;&gt;"",Υπολογισμοί!L6,"")</f>
        <v>0</v>
      </c>
      <c r="AZ11" s="247" t="n">
        <f aca="false">IF(Βραχίονες!C6&lt;&gt;"",Υπολογισμοί!K6+Υπολογισμοί!L6,"")</f>
        <v>0</v>
      </c>
    </row>
    <row r="12" customFormat="false" ht="30.6" hidden="false" customHeight="false" outlineLevel="0" collapsed="false">
      <c r="A12" s="245" t="str">
        <f aca="false">IF('Συμβατικά ΦΣ'!B7&lt;&gt;"",'Συμβατικά ΦΣ'!C7,"")</f>
        <v>ΦΩΤΙΣΤΙΚΟ ΣΩΜΑ ΝΑΤΡΙΟΥ 400W 8-10m ΙΣΤΟ</v>
      </c>
      <c r="B12" s="246" t="n">
        <f aca="false">IF('Συμβατικά ΦΣ'!B7&lt;&gt;"",'Συμβατικά ΦΣ'!I7,"")</f>
        <v>400</v>
      </c>
      <c r="C12" s="247" t="n">
        <f aca="false">IF('Συμβατικά ΦΣ'!B7&lt;&gt;"",'Συμβατικά ΦΣ'!J7,"")</f>
        <v>460</v>
      </c>
      <c r="D12" s="248" t="n">
        <f aca="false">IF('Συμβατικά ΦΣ'!B7&lt;&gt;"",'Συμβατικά ΦΣ'!L7,"")</f>
        <v>510</v>
      </c>
      <c r="E12" s="246" t="n">
        <f aca="false">IF('Συμβατικά ΦΣ'!B7&lt;&gt;"",'Συμβατικά ΦΣ'!K7,"")</f>
        <v>0</v>
      </c>
      <c r="G12" s="245" t="str">
        <f aca="false">IF(A12&lt;&gt;"",A12,"")</f>
        <v>ΦΩΤΙΣΤΙΚΟ ΣΩΜΑ ΝΑΤΡΙΟΥ 400W 8-10m ΙΣΤΟ</v>
      </c>
      <c r="H12" s="249" t="n">
        <f aca="false">IF(G12&lt;&gt;"",B12,"")</f>
        <v>400</v>
      </c>
      <c r="I12" s="247" t="n">
        <f aca="false">IF(G12&lt;&gt;"",C12,"")</f>
        <v>460</v>
      </c>
      <c r="J12" s="248" t="n">
        <f aca="false">IF(G12&lt;&gt;"",D12,"")</f>
        <v>510</v>
      </c>
      <c r="K12" s="248" t="n">
        <f aca="false">IF(G12&lt;&gt;"",E12,"")</f>
        <v>0</v>
      </c>
      <c r="L12" s="247" t="n">
        <f aca="false">IF(G12&lt;&gt;"",'Γενικά Δεδομένα'!$I$6*365,"")</f>
        <v>4343.5</v>
      </c>
      <c r="M12" s="250" t="n">
        <f aca="false">IF(G12&lt;&gt;"",Υπολογισμοί!G7,"")</f>
        <v>1018985.1</v>
      </c>
      <c r="N12" s="251" t="n">
        <f aca="false">IF(G12&lt;&gt;"",'Γενικά Δεδομένα'!$I$4,"")</f>
        <v>0.15</v>
      </c>
      <c r="O12" s="250" t="n">
        <f aca="false">IF(G12&lt;&gt;"",M12*'Γενικά Δεδομένα'!$I$4,"")</f>
        <v>152847.765</v>
      </c>
      <c r="Q12" s="245" t="str">
        <f aca="false">IF(G12&lt;&gt;"",G12,"")</f>
        <v>ΦΩΤΙΣΤΙΚΟ ΣΩΜΑ ΝΑΤΡΙΟΥ 400W 8-10m ΙΣΤΟ</v>
      </c>
      <c r="R12" s="249" t="n">
        <f aca="false">IF(Q12&lt;&gt;"",H12,"")</f>
        <v>400</v>
      </c>
      <c r="S12" s="252" t="n">
        <f aca="false">IF(Q12&lt;&gt;"",I12,"")</f>
        <v>460</v>
      </c>
      <c r="T12" s="253"/>
      <c r="U12" s="254" t="str">
        <f aca="false">IF(Q12&lt;&gt;"",'Νέα ΦΣ'!D7,"")</f>
        <v>ΦΩTΙΣΤΙΚΟ ΣΩΜΑ ΔΡΟΜΟΥ ΑΝΤΙΚΑΤΑΣΤΑΣΗΣ Φ04</v>
      </c>
      <c r="V12" s="233" t="n">
        <f aca="false">IF(Q12&lt;&gt;"",'Νέα ΦΣ'!M7,"")</f>
        <v>80</v>
      </c>
      <c r="W12" s="233" t="n">
        <f aca="false">IF(Q12&lt;&gt;"",V12,"")</f>
        <v>80</v>
      </c>
      <c r="X12" s="233" t="str">
        <f aca="false">IF(Q12&lt;&gt;"",'Νέα ΦΣ'!O7,"")</f>
        <v>ΝΑΙ</v>
      </c>
      <c r="Y12" s="248" t="n">
        <f aca="false">IF(Q12&lt;&gt;"",D12+E12,"")</f>
        <v>510</v>
      </c>
      <c r="AA12" s="245" t="str">
        <f aca="false">IF(U12&lt;&gt;"",U12,"")</f>
        <v>ΦΩTΙΣΤΙΚΟ ΣΩΜΑ ΔΡΟΜΟΥ ΑΝΤΙΚΑΤΑΣΤΑΣΗΣ Φ04</v>
      </c>
      <c r="AB12" s="249" t="n">
        <f aca="false">IF(AA12&lt;&gt;"",V12,"")</f>
        <v>80</v>
      </c>
      <c r="AC12" s="249" t="n">
        <f aca="false">IF(AA12&lt;&gt;"",W12,"")</f>
        <v>80</v>
      </c>
      <c r="AD12" s="249" t="str">
        <f aca="false">IF(AA12&lt;&gt;"",X12,"")</f>
        <v>ΝΑΙ</v>
      </c>
      <c r="AE12" s="249" t="n">
        <f aca="false">IF(Q12&lt;&gt;"",IF(AD12="ΝΑΙ",15,""),"")</f>
        <v>15</v>
      </c>
      <c r="AF12" s="248" t="n">
        <f aca="false">IF(AA12&lt;&gt;"",D12+E12,"")</f>
        <v>510</v>
      </c>
      <c r="AG12" s="249" t="n">
        <f aca="false">IF(AA12&lt;&gt;"",0,"")</f>
        <v>0</v>
      </c>
      <c r="AH12" s="250" t="n">
        <f aca="false">+L12</f>
        <v>4343.5</v>
      </c>
      <c r="AI12" s="250" t="n">
        <f aca="false">IF(AA12&lt;&gt;"",Υπολογισμοί!H7,"")</f>
        <v>150632.58</v>
      </c>
      <c r="AJ12" s="255" t="n">
        <f aca="false">IF(AA12&lt;&gt;"",'Γενικά Δεδομένα'!$I$4,"")</f>
        <v>0.15</v>
      </c>
      <c r="AK12" s="250" t="n">
        <f aca="false">IF(AA12&lt;&gt;"",AI12*AJ12,"")</f>
        <v>22594.887</v>
      </c>
      <c r="AM12" s="256"/>
      <c r="AO12" s="254" t="str">
        <f aca="false">IF(AA12&lt;&gt;"",AA12,"")</f>
        <v>ΦΩTΙΣΤΙΚΟ ΣΩΜΑ ΔΡΟΜΟΥ ΑΝΤΙΚΑΤΑΣΤΑΣΗΣ Φ04</v>
      </c>
      <c r="AP12" s="233" t="n">
        <f aca="false">IF(AO12&lt;&gt;"",AB12,"")</f>
        <v>80</v>
      </c>
      <c r="AQ12" s="233" t="n">
        <f aca="false">IF(AO12&lt;&gt;"",AC12,"")</f>
        <v>80</v>
      </c>
      <c r="AR12" s="233" t="str">
        <f aca="false">IF(AO12&lt;&gt;"",AD12,"")</f>
        <v>ΝΑΙ</v>
      </c>
      <c r="AS12" s="248" t="n">
        <f aca="false">IF(AO12&lt;&gt;"",'Νέα ΦΣ'!I7+'Νέα ΦΣ'!J7,"")</f>
        <v>510</v>
      </c>
      <c r="AT12" s="247" t="n">
        <f aca="false">IF(AO12&lt;&gt;"",'Νέα ΦΣ'!N7,"")</f>
        <v>490</v>
      </c>
      <c r="AU12" s="247" t="n">
        <f aca="false">IF(AO12&lt;&gt;"",Υπολογισμοί!J7,"")</f>
        <v>249900</v>
      </c>
      <c r="AW12" s="233" t="n">
        <f aca="false">IF(Βραχίονες!C7&lt;&gt;"",Βραχίονες!F7+Βραχίονες!G7,"")</f>
        <v>0</v>
      </c>
      <c r="AX12" s="247" t="n">
        <f aca="false">IF(Βραχίονες!C7&lt;&gt;"",Υπολογισμοί!K7,"")</f>
        <v>0</v>
      </c>
      <c r="AY12" s="247" t="n">
        <f aca="false">IF(Βραχίονες!C7&lt;&gt;"",Υπολογισμοί!L7,"")</f>
        <v>0</v>
      </c>
      <c r="AZ12" s="247" t="n">
        <f aca="false">IF(Βραχίονες!C7&lt;&gt;"",Υπολογισμοί!K7+Υπολογισμοί!L7,"")</f>
        <v>0</v>
      </c>
    </row>
    <row r="13" customFormat="false" ht="30.6" hidden="false" customHeight="false" outlineLevel="0" collapsed="false">
      <c r="A13" s="245" t="str">
        <f aca="false">IF('Συμβατικά ΦΣ'!B8&lt;&gt;"",'Συμβατικά ΦΣ'!C8,"")</f>
        <v>ΦΩΤΙΣΤΙΚΟ ΣΩΜΑ ΝΑΤΡΙΟΥ 250W 8-10m ΙΣΤΟ</v>
      </c>
      <c r="B13" s="246" t="n">
        <f aca="false">IF('Συμβατικά ΦΣ'!B8&lt;&gt;"",'Συμβατικά ΦΣ'!I8,"")</f>
        <v>250</v>
      </c>
      <c r="C13" s="247" t="n">
        <f aca="false">IF('Συμβατικά ΦΣ'!B8&lt;&gt;"",'Συμβατικά ΦΣ'!J8,"")</f>
        <v>287.5</v>
      </c>
      <c r="D13" s="248" t="n">
        <f aca="false">IF('Συμβατικά ΦΣ'!B8&lt;&gt;"",'Συμβατικά ΦΣ'!L8,"")</f>
        <v>144</v>
      </c>
      <c r="E13" s="246" t="n">
        <f aca="false">IF('Συμβατικά ΦΣ'!B8&lt;&gt;"",'Συμβατικά ΦΣ'!K8,"")</f>
        <v>0</v>
      </c>
      <c r="G13" s="245" t="str">
        <f aca="false">IF(A13&lt;&gt;"",A13,"")</f>
        <v>ΦΩΤΙΣΤΙΚΟ ΣΩΜΑ ΝΑΤΡΙΟΥ 250W 8-10m ΙΣΤΟ</v>
      </c>
      <c r="H13" s="249" t="n">
        <f aca="false">IF(G13&lt;&gt;"",B13,"")</f>
        <v>250</v>
      </c>
      <c r="I13" s="247" t="n">
        <f aca="false">IF(G13&lt;&gt;"",C13,"")</f>
        <v>287.5</v>
      </c>
      <c r="J13" s="248" t="n">
        <f aca="false">IF(G13&lt;&gt;"",D13,"")</f>
        <v>144</v>
      </c>
      <c r="K13" s="248" t="n">
        <f aca="false">IF(G13&lt;&gt;"",E13,"")</f>
        <v>0</v>
      </c>
      <c r="L13" s="247" t="n">
        <f aca="false">IF(G13&lt;&gt;"",'Γενικά Δεδομένα'!$I$6*365,"")</f>
        <v>4343.5</v>
      </c>
      <c r="M13" s="250" t="n">
        <f aca="false">IF(G13&lt;&gt;"",Υπολογισμοί!G8,"")</f>
        <v>179820.9</v>
      </c>
      <c r="N13" s="251" t="n">
        <f aca="false">IF(G13&lt;&gt;"",'Γενικά Δεδομένα'!$I$4,"")</f>
        <v>0.15</v>
      </c>
      <c r="O13" s="250" t="n">
        <f aca="false">IF(G13&lt;&gt;"",M13*'Γενικά Δεδομένα'!$I$4,"")</f>
        <v>26973.135</v>
      </c>
      <c r="Q13" s="245" t="str">
        <f aca="false">IF(G13&lt;&gt;"",G13,"")</f>
        <v>ΦΩΤΙΣΤΙΚΟ ΣΩΜΑ ΝΑΤΡΙΟΥ 250W 8-10m ΙΣΤΟ</v>
      </c>
      <c r="R13" s="249" t="n">
        <f aca="false">IF(Q13&lt;&gt;"",H13,"")</f>
        <v>250</v>
      </c>
      <c r="S13" s="252" t="n">
        <f aca="false">IF(Q13&lt;&gt;"",I13,"")</f>
        <v>287.5</v>
      </c>
      <c r="T13" s="253"/>
      <c r="U13" s="254" t="str">
        <f aca="false">IF(Q13&lt;&gt;"",'Νέα ΦΣ'!D8,"")</f>
        <v>ΦΩTΙΣΤΙΚΟ ΣΩΜΑ ΔΡΟΜΟΥ ΑΝΤΙΚΑΤΑΣΤΑΣΗΣ Φ05</v>
      </c>
      <c r="V13" s="233" t="n">
        <f aca="false">IF(Q13&lt;&gt;"",'Νέα ΦΣ'!M8,"")</f>
        <v>80</v>
      </c>
      <c r="W13" s="233" t="n">
        <f aca="false">IF(Q13&lt;&gt;"",V13,"")</f>
        <v>80</v>
      </c>
      <c r="X13" s="233" t="str">
        <f aca="false">IF(Q13&lt;&gt;"",'Νέα ΦΣ'!O8,"")</f>
        <v>ΝΑΙ</v>
      </c>
      <c r="Y13" s="248" t="n">
        <f aca="false">IF(Q13&lt;&gt;"",D13+E13,"")</f>
        <v>144</v>
      </c>
      <c r="AA13" s="245" t="str">
        <f aca="false">IF(U13&lt;&gt;"",U13,"")</f>
        <v>ΦΩTΙΣΤΙΚΟ ΣΩΜΑ ΔΡΟΜΟΥ ΑΝΤΙΚΑΤΑΣΤΑΣΗΣ Φ05</v>
      </c>
      <c r="AB13" s="249" t="n">
        <f aca="false">IF(AA13&lt;&gt;"",V13,"")</f>
        <v>80</v>
      </c>
      <c r="AC13" s="249" t="n">
        <f aca="false">IF(AA13&lt;&gt;"",W13,"")</f>
        <v>80</v>
      </c>
      <c r="AD13" s="249" t="str">
        <f aca="false">IF(AA13&lt;&gt;"",X13,"")</f>
        <v>ΝΑΙ</v>
      </c>
      <c r="AE13" s="249" t="n">
        <f aca="false">IF(Q13&lt;&gt;"",IF(AD13="ΝΑΙ",15,""),"")</f>
        <v>15</v>
      </c>
      <c r="AF13" s="248" t="n">
        <f aca="false">IF(AA13&lt;&gt;"",D13+E13,"")</f>
        <v>144</v>
      </c>
      <c r="AG13" s="249" t="n">
        <f aca="false">IF(AA13&lt;&gt;"",0,"")</f>
        <v>0</v>
      </c>
      <c r="AH13" s="250" t="n">
        <f aca="false">+L13</f>
        <v>4343.5</v>
      </c>
      <c r="AI13" s="250" t="n">
        <f aca="false">IF(AA13&lt;&gt;"",Υπολογισμοί!H8,"")</f>
        <v>42531.55</v>
      </c>
      <c r="AJ13" s="255" t="n">
        <f aca="false">IF(AA13&lt;&gt;"",'Γενικά Δεδομένα'!$I$4,"")</f>
        <v>0.15</v>
      </c>
      <c r="AK13" s="250" t="n">
        <f aca="false">IF(AA13&lt;&gt;"",AI13*AJ13,"")</f>
        <v>6379.7325</v>
      </c>
      <c r="AM13" s="256"/>
      <c r="AO13" s="254" t="str">
        <f aca="false">IF(AA13&lt;&gt;"",AA13,"")</f>
        <v>ΦΩTΙΣΤΙΚΟ ΣΩΜΑ ΔΡΟΜΟΥ ΑΝΤΙΚΑΤΑΣΤΑΣΗΣ Φ05</v>
      </c>
      <c r="AP13" s="233" t="n">
        <f aca="false">IF(AO13&lt;&gt;"",AB13,"")</f>
        <v>80</v>
      </c>
      <c r="AQ13" s="233" t="n">
        <f aca="false">IF(AO13&lt;&gt;"",AC13,"")</f>
        <v>80</v>
      </c>
      <c r="AR13" s="233" t="str">
        <f aca="false">IF(AO13&lt;&gt;"",AD13,"")</f>
        <v>ΝΑΙ</v>
      </c>
      <c r="AS13" s="248" t="n">
        <f aca="false">IF(AO13&lt;&gt;"",'Νέα ΦΣ'!I8+'Νέα ΦΣ'!J8,"")</f>
        <v>144</v>
      </c>
      <c r="AT13" s="247" t="n">
        <f aca="false">IF(AO13&lt;&gt;"",'Νέα ΦΣ'!N8,"")</f>
        <v>490</v>
      </c>
      <c r="AU13" s="247" t="n">
        <f aca="false">IF(AO13&lt;&gt;"",Υπολογισμοί!J8,"")</f>
        <v>70560</v>
      </c>
      <c r="AW13" s="233" t="n">
        <f aca="false">IF(Βραχίονες!C8&lt;&gt;"",Βραχίονες!F8+Βραχίονες!G8,"")</f>
        <v>0</v>
      </c>
      <c r="AX13" s="247" t="n">
        <f aca="false">IF(Βραχίονες!C8&lt;&gt;"",Υπολογισμοί!K8,"")</f>
        <v>0</v>
      </c>
      <c r="AY13" s="247" t="n">
        <f aca="false">IF(Βραχίονες!C8&lt;&gt;"",Υπολογισμοί!L8,"")</f>
        <v>0</v>
      </c>
      <c r="AZ13" s="247" t="n">
        <f aca="false">IF(Βραχίονες!C8&lt;&gt;"",Υπολογισμοί!K8+Υπολογισμοί!L8,"")</f>
        <v>0</v>
      </c>
    </row>
    <row r="14" customFormat="false" ht="30.6" hidden="false" customHeight="false" outlineLevel="0" collapsed="false">
      <c r="A14" s="245" t="str">
        <f aca="false">IF('Συμβατικά ΦΣ'!B9&lt;&gt;"",'Συμβατικά ΦΣ'!C9,"")</f>
        <v>ΦΩΤΙΣΤΙΚΟ ΣΩΜΑ ΝΑΤΡΙΟΥ  150W 8-10m ΙΣΤΟ</v>
      </c>
      <c r="B14" s="246" t="n">
        <f aca="false">IF('Συμβατικά ΦΣ'!B9&lt;&gt;"",'Συμβατικά ΦΣ'!I9,"")</f>
        <v>150</v>
      </c>
      <c r="C14" s="247" t="n">
        <f aca="false">IF('Συμβατικά ΦΣ'!B9&lt;&gt;"",'Συμβατικά ΦΣ'!J9,"")</f>
        <v>172.5</v>
      </c>
      <c r="D14" s="248" t="n">
        <f aca="false">IF('Συμβατικά ΦΣ'!B9&lt;&gt;"",'Συμβατικά ΦΣ'!L9,"")</f>
        <v>3000</v>
      </c>
      <c r="E14" s="246" t="n">
        <f aca="false">IF('Συμβατικά ΦΣ'!B9&lt;&gt;"",'Συμβατικά ΦΣ'!K9,"")</f>
        <v>0</v>
      </c>
      <c r="G14" s="245" t="str">
        <f aca="false">IF(A14&lt;&gt;"",A14,"")</f>
        <v>ΦΩΤΙΣΤΙΚΟ ΣΩΜΑ ΝΑΤΡΙΟΥ  150W 8-10m ΙΣΤΟ</v>
      </c>
      <c r="H14" s="249" t="n">
        <f aca="false">IF(G14&lt;&gt;"",B14,"")</f>
        <v>150</v>
      </c>
      <c r="I14" s="247" t="n">
        <f aca="false">IF(G14&lt;&gt;"",C14,"")</f>
        <v>172.5</v>
      </c>
      <c r="J14" s="248" t="n">
        <f aca="false">IF(G14&lt;&gt;"",D14,"")</f>
        <v>3000</v>
      </c>
      <c r="K14" s="248" t="n">
        <f aca="false">IF(G14&lt;&gt;"",E14,"")</f>
        <v>0</v>
      </c>
      <c r="L14" s="247" t="n">
        <f aca="false">IF(G14&lt;&gt;"",'Γενικά Δεδομένα'!$I$6*365,"")</f>
        <v>4343.5</v>
      </c>
      <c r="M14" s="250" t="n">
        <f aca="false">IF(G14&lt;&gt;"",Υπολογισμοί!G9,"")</f>
        <v>2247761.25</v>
      </c>
      <c r="N14" s="251" t="n">
        <f aca="false">IF(G14&lt;&gt;"",'Γενικά Δεδομένα'!$I$4,"")</f>
        <v>0.15</v>
      </c>
      <c r="O14" s="250" t="n">
        <f aca="false">IF(G14&lt;&gt;"",M14*'Γενικά Δεδομένα'!$I$4,"")</f>
        <v>337164.1875</v>
      </c>
      <c r="Q14" s="245" t="str">
        <f aca="false">IF(G14&lt;&gt;"",G14,"")</f>
        <v>ΦΩΤΙΣΤΙΚΟ ΣΩΜΑ ΝΑΤΡΙΟΥ  150W 8-10m ΙΣΤΟ</v>
      </c>
      <c r="R14" s="249" t="n">
        <f aca="false">IF(Q14&lt;&gt;"",H14,"")</f>
        <v>150</v>
      </c>
      <c r="S14" s="252" t="n">
        <f aca="false">IF(Q14&lt;&gt;"",I14,"")</f>
        <v>172.5</v>
      </c>
      <c r="T14" s="253"/>
      <c r="U14" s="254" t="str">
        <f aca="false">IF(Q14&lt;&gt;"",'Νέα ΦΣ'!D9,"")</f>
        <v>ΦΩTΙΣΤΙΚΟ ΣΩΜΑ ΔΡΟΜΟΥ ΑΝΤΙΚΑΤΑΣΤΑΣΗΣ Φ06</v>
      </c>
      <c r="V14" s="233" t="n">
        <f aca="false">IF(Q14&lt;&gt;"",'Νέα ΦΣ'!M9,"")</f>
        <v>53.6</v>
      </c>
      <c r="W14" s="233" t="n">
        <f aca="false">IF(Q14&lt;&gt;"",V14,"")</f>
        <v>53.6</v>
      </c>
      <c r="X14" s="233" t="str">
        <f aca="false">IF(Q14&lt;&gt;"",'Νέα ΦΣ'!O9,"")</f>
        <v>ΝΑΙ</v>
      </c>
      <c r="Y14" s="248" t="n">
        <f aca="false">IF(Q14&lt;&gt;"",D14+E14,"")</f>
        <v>3000</v>
      </c>
      <c r="AA14" s="245" t="str">
        <f aca="false">IF(U14&lt;&gt;"",U14,"")</f>
        <v>ΦΩTΙΣΤΙΚΟ ΣΩΜΑ ΔΡΟΜΟΥ ΑΝΤΙΚΑΤΑΣΤΑΣΗΣ Φ06</v>
      </c>
      <c r="AB14" s="249" t="n">
        <f aca="false">IF(AA14&lt;&gt;"",V14,"")</f>
        <v>53.6</v>
      </c>
      <c r="AC14" s="249" t="n">
        <f aca="false">IF(AA14&lt;&gt;"",W14,"")</f>
        <v>53.6</v>
      </c>
      <c r="AD14" s="249" t="str">
        <f aca="false">IF(AA14&lt;&gt;"",X14,"")</f>
        <v>ΝΑΙ</v>
      </c>
      <c r="AE14" s="249" t="n">
        <f aca="false">IF(Q14&lt;&gt;"",IF(AD14="ΝΑΙ",15,""),"")</f>
        <v>15</v>
      </c>
      <c r="AF14" s="248" t="n">
        <f aca="false">IF(AA14&lt;&gt;"",D14+E14,"")</f>
        <v>3000</v>
      </c>
      <c r="AG14" s="249" t="n">
        <f aca="false">IF(AA14&lt;&gt;"",0,"")</f>
        <v>0</v>
      </c>
      <c r="AH14" s="250" t="n">
        <f aca="false">+L14</f>
        <v>4343.5</v>
      </c>
      <c r="AI14" s="250" t="n">
        <f aca="false">IF(AA14&lt;&gt;"",Υπολογισμοί!H9,"")</f>
        <v>593669.58</v>
      </c>
      <c r="AJ14" s="255" t="n">
        <f aca="false">IF(AA14&lt;&gt;"",'Γενικά Δεδομένα'!$I$4,"")</f>
        <v>0.15</v>
      </c>
      <c r="AK14" s="250" t="n">
        <f aca="false">IF(AA14&lt;&gt;"",AI14*AJ14,"")</f>
        <v>89050.437</v>
      </c>
      <c r="AM14" s="256"/>
      <c r="AO14" s="254" t="str">
        <f aca="false">IF(AA14&lt;&gt;"",AA14,"")</f>
        <v>ΦΩTΙΣΤΙΚΟ ΣΩΜΑ ΔΡΟΜΟΥ ΑΝΤΙΚΑΤΑΣΤΑΣΗΣ Φ06</v>
      </c>
      <c r="AP14" s="233" t="n">
        <f aca="false">IF(AO14&lt;&gt;"",AB14,"")</f>
        <v>53.6</v>
      </c>
      <c r="AQ14" s="233" t="n">
        <f aca="false">IF(AO14&lt;&gt;"",AC14,"")</f>
        <v>53.6</v>
      </c>
      <c r="AR14" s="233" t="str">
        <f aca="false">IF(AO14&lt;&gt;"",AD14,"")</f>
        <v>ΝΑΙ</v>
      </c>
      <c r="AS14" s="248" t="n">
        <f aca="false">IF(AO14&lt;&gt;"",'Νέα ΦΣ'!I9+'Νέα ΦΣ'!J9,"")</f>
        <v>3000</v>
      </c>
      <c r="AT14" s="247" t="n">
        <f aca="false">IF(AO14&lt;&gt;"",'Νέα ΦΣ'!N9,"")</f>
        <v>480</v>
      </c>
      <c r="AU14" s="247" t="n">
        <f aca="false">IF(AO14&lt;&gt;"",Υπολογισμοί!J9,"")</f>
        <v>1440000</v>
      </c>
      <c r="AW14" s="233" t="n">
        <f aca="false">IF(Βραχίονες!C9&lt;&gt;"",Βραχίονες!F9+Βραχίονες!G9,"")</f>
        <v>3000</v>
      </c>
      <c r="AX14" s="247" t="n">
        <f aca="false">IF(Βραχίονες!C9&lt;&gt;"",Υπολογισμοί!K9,"")</f>
        <v>60000</v>
      </c>
      <c r="AY14" s="247" t="n">
        <f aca="false">IF(Βραχίονες!C9&lt;&gt;"",Υπολογισμοί!L9,"")</f>
        <v>240000</v>
      </c>
      <c r="AZ14" s="247" t="n">
        <f aca="false">IF(Βραχίονες!C9&lt;&gt;"",Υπολογισμοί!K9+Υπολογισμοί!L9,"")</f>
        <v>300000</v>
      </c>
    </row>
    <row r="15" customFormat="false" ht="30.6" hidden="false" customHeight="false" outlineLevel="0" collapsed="false">
      <c r="A15" s="245" t="str">
        <f aca="false">IF('Συμβατικά ΦΣ'!B10&lt;&gt;"",'Συμβατικά ΦΣ'!C10,"")</f>
        <v>ΦΩΤΙΣΤΙΚΑ ΜΕ ΛΑΜΠΑ Ε27 23W</v>
      </c>
      <c r="B15" s="246" t="n">
        <f aca="false">IF('Συμβατικά ΦΣ'!B10&lt;&gt;"",'Συμβατικά ΦΣ'!I10,"")</f>
        <v>23</v>
      </c>
      <c r="C15" s="247" t="n">
        <f aca="false">IF('Συμβατικά ΦΣ'!B10&lt;&gt;"",'Συμβατικά ΦΣ'!J10,"")</f>
        <v>23</v>
      </c>
      <c r="D15" s="248" t="n">
        <f aca="false">IF('Συμβατικά ΦΣ'!B10&lt;&gt;"",'Συμβατικά ΦΣ'!L10,"")</f>
        <v>951</v>
      </c>
      <c r="E15" s="246" t="n">
        <f aca="false">IF('Συμβατικά ΦΣ'!B10&lt;&gt;"",'Συμβατικά ΦΣ'!K10,"")</f>
        <v>0</v>
      </c>
      <c r="G15" s="245" t="str">
        <f aca="false">IF(A15&lt;&gt;"",A15,"")</f>
        <v>ΦΩΤΙΣΤΙΚΑ ΜΕ ΛΑΜΠΑ Ε27 23W</v>
      </c>
      <c r="H15" s="249" t="n">
        <f aca="false">IF(G15&lt;&gt;"",B15,"")</f>
        <v>23</v>
      </c>
      <c r="I15" s="247" t="n">
        <f aca="false">IF(G15&lt;&gt;"",C15,"")</f>
        <v>23</v>
      </c>
      <c r="J15" s="248" t="n">
        <f aca="false">IF(G15&lt;&gt;"",D15,"")</f>
        <v>951</v>
      </c>
      <c r="K15" s="248" t="n">
        <f aca="false">IF(G15&lt;&gt;"",E15,"")</f>
        <v>0</v>
      </c>
      <c r="L15" s="247" t="n">
        <f aca="false">IF(G15&lt;&gt;"",'Γενικά Δεδομένα'!$I$6*365,"")</f>
        <v>4343.5</v>
      </c>
      <c r="M15" s="250" t="n">
        <f aca="false">IF(G15&lt;&gt;"",Υπολογισμοί!G10,"")</f>
        <v>95005.38</v>
      </c>
      <c r="N15" s="251" t="n">
        <f aca="false">IF(G15&lt;&gt;"",'Γενικά Δεδομένα'!$I$4,"")</f>
        <v>0.15</v>
      </c>
      <c r="O15" s="250" t="n">
        <f aca="false">IF(G15&lt;&gt;"",M15*'Γενικά Δεδομένα'!$I$4,"")</f>
        <v>14250.807</v>
      </c>
      <c r="Q15" s="245" t="str">
        <f aca="false">IF(G15&lt;&gt;"",G15,"")</f>
        <v>ΦΩΤΙΣΤΙΚΑ ΜΕ ΛΑΜΠΑ Ε27 23W</v>
      </c>
      <c r="R15" s="249" t="n">
        <f aca="false">IF(Q15&lt;&gt;"",H15,"")</f>
        <v>23</v>
      </c>
      <c r="S15" s="252" t="n">
        <f aca="false">IF(Q15&lt;&gt;"",I15,"")</f>
        <v>23</v>
      </c>
      <c r="T15" s="253"/>
      <c r="U15" s="254" t="str">
        <f aca="false">IF(Q15&lt;&gt;"",'Νέα ΦΣ'!D10,"")</f>
        <v>ΦΩTΙΣΤΙΚΟ ΣΩΜΑ ΔΡΟΜΟΥ ΑΝΤΙΚΑΤΑΣΤΑΣΗΣ Φ07</v>
      </c>
      <c r="V15" s="233" t="n">
        <f aca="false">IF(Q15&lt;&gt;"",'Νέα ΦΣ'!M10,"")</f>
        <v>15</v>
      </c>
      <c r="W15" s="233" t="n">
        <f aca="false">IF(Q15&lt;&gt;"",V15,"")</f>
        <v>15</v>
      </c>
      <c r="X15" s="233" t="str">
        <f aca="false">IF(Q15&lt;&gt;"",'Νέα ΦΣ'!O10,"")</f>
        <v>ΝΑΙ</v>
      </c>
      <c r="Y15" s="248" t="n">
        <f aca="false">IF(Q15&lt;&gt;"",D15+E15,"")</f>
        <v>951</v>
      </c>
      <c r="AA15" s="245" t="str">
        <f aca="false">IF(U15&lt;&gt;"",U15,"")</f>
        <v>ΦΩTΙΣΤΙΚΟ ΣΩΜΑ ΔΡΟΜΟΥ ΑΝΤΙΚΑΤΑΣΤΑΣΗΣ Φ07</v>
      </c>
      <c r="AB15" s="249" t="n">
        <f aca="false">IF(AA15&lt;&gt;"",V15,"")</f>
        <v>15</v>
      </c>
      <c r="AC15" s="249" t="n">
        <f aca="false">IF(AA15&lt;&gt;"",W15,"")</f>
        <v>15</v>
      </c>
      <c r="AD15" s="249" t="str">
        <f aca="false">IF(AA15&lt;&gt;"",X15,"")</f>
        <v>ΝΑΙ</v>
      </c>
      <c r="AE15" s="249" t="n">
        <f aca="false">IF(Q15&lt;&gt;"",IF(AD15="ΝΑΙ",15,""),"")</f>
        <v>15</v>
      </c>
      <c r="AF15" s="248" t="n">
        <f aca="false">IF(AA15&lt;&gt;"",D15+E15,"")</f>
        <v>951</v>
      </c>
      <c r="AG15" s="249" t="n">
        <f aca="false">IF(AA15&lt;&gt;"",0,"")</f>
        <v>0</v>
      </c>
      <c r="AH15" s="250" t="n">
        <f aca="false">+L15</f>
        <v>4343.5</v>
      </c>
      <c r="AI15" s="250" t="n">
        <f aca="false">IF(AA15&lt;&gt;"",Υπολογισμοί!H10,"")</f>
        <v>52666.02</v>
      </c>
      <c r="AJ15" s="255" t="n">
        <f aca="false">IF(AA15&lt;&gt;"",'Γενικά Δεδομένα'!$I$4,"")</f>
        <v>0.15</v>
      </c>
      <c r="AK15" s="250" t="n">
        <f aca="false">IF(AA15&lt;&gt;"",AI15*AJ15,"")</f>
        <v>7899.903</v>
      </c>
      <c r="AM15" s="256"/>
      <c r="AO15" s="254" t="str">
        <f aca="false">IF(AA15&lt;&gt;"",AA15,"")</f>
        <v>ΦΩTΙΣΤΙΚΟ ΣΩΜΑ ΔΡΟΜΟΥ ΑΝΤΙΚΑΤΑΣΤΑΣΗΣ Φ07</v>
      </c>
      <c r="AP15" s="233" t="n">
        <f aca="false">IF(AO15&lt;&gt;"",AB15,"")</f>
        <v>15</v>
      </c>
      <c r="AQ15" s="233" t="n">
        <f aca="false">IF(AO15&lt;&gt;"",AC15,"")</f>
        <v>15</v>
      </c>
      <c r="AR15" s="233" t="str">
        <f aca="false">IF(AO15&lt;&gt;"",AD15,"")</f>
        <v>ΝΑΙ</v>
      </c>
      <c r="AS15" s="248" t="n">
        <f aca="false">IF(AO15&lt;&gt;"",'Νέα ΦΣ'!I10+'Νέα ΦΣ'!J10,"")</f>
        <v>951</v>
      </c>
      <c r="AT15" s="247" t="n">
        <f aca="false">IF(AO15&lt;&gt;"",'Νέα ΦΣ'!N10,"")</f>
        <v>350</v>
      </c>
      <c r="AU15" s="247" t="n">
        <f aca="false">IF(AO15&lt;&gt;"",Υπολογισμοί!J10,"")</f>
        <v>332850</v>
      </c>
      <c r="AW15" s="233" t="n">
        <f aca="false">IF(Βραχίονες!C10&lt;&gt;"",Βραχίονες!F10+Βραχίονες!G10,"")</f>
        <v>951</v>
      </c>
      <c r="AX15" s="247" t="n">
        <f aca="false">IF(Βραχίονες!C10&lt;&gt;"",Υπολογισμοί!K10,"")</f>
        <v>19020</v>
      </c>
      <c r="AY15" s="247" t="n">
        <f aca="false">IF(Βραχίονες!C10&lt;&gt;"",Υπολογισμοί!L10,"")</f>
        <v>76080</v>
      </c>
      <c r="AZ15" s="247" t="n">
        <f aca="false">IF(Βραχίονες!C10&lt;&gt;"",Υπολογισμοί!K10+Υπολογισμοί!L10,"")</f>
        <v>95100</v>
      </c>
    </row>
    <row r="16" customFormat="false" ht="40.8" hidden="false" customHeight="false" outlineLevel="0" collapsed="false">
      <c r="A16" s="245" t="str">
        <f aca="false">IF('Συμβατικά ΦΣ'!B11&lt;&gt;"",'Συμβατικά ΦΣ'!C11,"")</f>
        <v>ΦΩΤΙΣΤΙΚΑ ΚΟΡΥΦΗΣ ΜΕ ΛΑΜΠΑ 125HG</v>
      </c>
      <c r="B16" s="246" t="n">
        <f aca="false">IF('Συμβατικά ΦΣ'!B11&lt;&gt;"",'Συμβατικά ΦΣ'!I11,"")</f>
        <v>125</v>
      </c>
      <c r="C16" s="247" t="n">
        <f aca="false">IF('Συμβατικά ΦΣ'!B11&lt;&gt;"",'Συμβατικά ΦΣ'!J11,"")</f>
        <v>150</v>
      </c>
      <c r="D16" s="248" t="n">
        <f aca="false">IF('Συμβατικά ΦΣ'!B11&lt;&gt;"",'Συμβατικά ΦΣ'!L11,"")</f>
        <v>288</v>
      </c>
      <c r="E16" s="246" t="n">
        <f aca="false">IF('Συμβατικά ΦΣ'!B11&lt;&gt;"",'Συμβατικά ΦΣ'!K11,"")</f>
        <v>0</v>
      </c>
      <c r="G16" s="245" t="str">
        <f aca="false">IF(A16&lt;&gt;"",A16,"")</f>
        <v>ΦΩΤΙΣΤΙΚΑ ΚΟΡΥΦΗΣ ΜΕ ΛΑΜΠΑ 125HG</v>
      </c>
      <c r="H16" s="249" t="n">
        <f aca="false">IF(G16&lt;&gt;"",B16,"")</f>
        <v>125</v>
      </c>
      <c r="I16" s="247" t="n">
        <f aca="false">IF(G16&lt;&gt;"",C16,"")</f>
        <v>150</v>
      </c>
      <c r="J16" s="248" t="n">
        <f aca="false">IF(G16&lt;&gt;"",D16,"")</f>
        <v>288</v>
      </c>
      <c r="K16" s="248" t="n">
        <f aca="false">IF(G16&lt;&gt;"",E16,"")</f>
        <v>0</v>
      </c>
      <c r="L16" s="247" t="n">
        <f aca="false">IF(G16&lt;&gt;"",'Γενικά Δεδομένα'!$I$6*365,"")</f>
        <v>4343.5</v>
      </c>
      <c r="M16" s="250" t="n">
        <f aca="false">IF(G16&lt;&gt;"",Υπολογισμοί!G11,"")</f>
        <v>187639.2</v>
      </c>
      <c r="N16" s="251" t="n">
        <f aca="false">IF(G16&lt;&gt;"",'Γενικά Δεδομένα'!$I$4,"")</f>
        <v>0.15</v>
      </c>
      <c r="O16" s="250" t="n">
        <f aca="false">IF(G16&lt;&gt;"",M16*'Γενικά Δεδομένα'!$I$4,"")</f>
        <v>28145.88</v>
      </c>
      <c r="Q16" s="245" t="str">
        <f aca="false">IF(G16&lt;&gt;"",G16,"")</f>
        <v>ΦΩΤΙΣΤΙΚΑ ΚΟΡΥΦΗΣ ΜΕ ΛΑΜΠΑ 125HG</v>
      </c>
      <c r="R16" s="249" t="n">
        <f aca="false">IF(Q16&lt;&gt;"",H16,"")</f>
        <v>125</v>
      </c>
      <c r="S16" s="252" t="n">
        <f aca="false">IF(Q16&lt;&gt;"",I16,"")</f>
        <v>150</v>
      </c>
      <c r="T16" s="253"/>
      <c r="U16" s="254" t="str">
        <f aca="false">IF(Q16&lt;&gt;"",'Νέα ΦΣ'!D11,"")</f>
        <v>ΦΩTΙΣΤΙΚΟ ΣΩΜΑ ΑΝΤΙΚΑΤΑΣΤΑΣΗΣ ΚΟΡΥΦΗΣ ΚΑΛΛΩΠΙΣΤΙΚΟ Φ08</v>
      </c>
      <c r="V16" s="233" t="n">
        <f aca="false">IF(Q16&lt;&gt;"",'Νέα ΦΣ'!M11,"")</f>
        <v>40.91</v>
      </c>
      <c r="W16" s="233" t="n">
        <f aca="false">IF(Q16&lt;&gt;"",V16,"")</f>
        <v>40.91</v>
      </c>
      <c r="X16" s="233" t="str">
        <f aca="false">IF(Q16&lt;&gt;"",'Νέα ΦΣ'!O11,"")</f>
        <v>ΝΑΙ</v>
      </c>
      <c r="Y16" s="248" t="n">
        <f aca="false">IF(Q16&lt;&gt;"",D16+E16,"")</f>
        <v>288</v>
      </c>
      <c r="AA16" s="245" t="str">
        <f aca="false">IF(U16&lt;&gt;"",U16,"")</f>
        <v>ΦΩTΙΣΤΙΚΟ ΣΩΜΑ ΑΝΤΙΚΑΤΑΣΤΑΣΗΣ ΚΟΡΥΦΗΣ ΚΑΛΛΩΠΙΣΤΙΚΟ Φ08</v>
      </c>
      <c r="AB16" s="249" t="n">
        <f aca="false">IF(AA16&lt;&gt;"",V16,"")</f>
        <v>40.91</v>
      </c>
      <c r="AC16" s="249" t="n">
        <f aca="false">IF(AA16&lt;&gt;"",W16,"")</f>
        <v>40.91</v>
      </c>
      <c r="AD16" s="249" t="str">
        <f aca="false">IF(AA16&lt;&gt;"",X16,"")</f>
        <v>ΝΑΙ</v>
      </c>
      <c r="AE16" s="249" t="n">
        <f aca="false">IF(Q16&lt;&gt;"",IF(AD16="ΝΑΙ",15,""),"")</f>
        <v>15</v>
      </c>
      <c r="AF16" s="248" t="n">
        <f aca="false">IF(AA16&lt;&gt;"",D16+E16,"")</f>
        <v>288</v>
      </c>
      <c r="AG16" s="249" t="n">
        <f aca="false">IF(AA16&lt;&gt;"",0,"")</f>
        <v>0</v>
      </c>
      <c r="AH16" s="250" t="n">
        <f aca="false">+L16</f>
        <v>4343.5</v>
      </c>
      <c r="AI16" s="250" t="n">
        <f aca="false">IF(AA16&lt;&gt;"",Υπολογισμοί!H11,"")</f>
        <v>43499.14</v>
      </c>
      <c r="AJ16" s="255" t="n">
        <f aca="false">IF(AA16&lt;&gt;"",'Γενικά Δεδομένα'!$I$4,"")</f>
        <v>0.15</v>
      </c>
      <c r="AK16" s="250" t="n">
        <f aca="false">IF(AA16&lt;&gt;"",AI16*AJ16,"")</f>
        <v>6524.871</v>
      </c>
      <c r="AM16" s="256"/>
      <c r="AO16" s="254" t="str">
        <f aca="false">IF(AA16&lt;&gt;"",AA16,"")</f>
        <v>ΦΩTΙΣΤΙΚΟ ΣΩΜΑ ΑΝΤΙΚΑΤΑΣΤΑΣΗΣ ΚΟΡΥΦΗΣ ΚΑΛΛΩΠΙΣΤΙΚΟ Φ08</v>
      </c>
      <c r="AP16" s="233" t="n">
        <f aca="false">IF(AO16&lt;&gt;"",AB16,"")</f>
        <v>40.91</v>
      </c>
      <c r="AQ16" s="233" t="n">
        <f aca="false">IF(AO16&lt;&gt;"",AC16,"")</f>
        <v>40.91</v>
      </c>
      <c r="AR16" s="233" t="str">
        <f aca="false">IF(AO16&lt;&gt;"",AD16,"")</f>
        <v>ΝΑΙ</v>
      </c>
      <c r="AS16" s="248" t="n">
        <f aca="false">IF(AO16&lt;&gt;"",'Νέα ΦΣ'!I11+'Νέα ΦΣ'!J11,"")</f>
        <v>288</v>
      </c>
      <c r="AT16" s="247" t="n">
        <f aca="false">IF(AO16&lt;&gt;"",'Νέα ΦΣ'!N11,"")</f>
        <v>590</v>
      </c>
      <c r="AU16" s="247" t="n">
        <f aca="false">IF(AO16&lt;&gt;"",Υπολογισμοί!J11,"")</f>
        <v>169920</v>
      </c>
      <c r="AW16" s="233" t="n">
        <f aca="false">IF(Βραχίονες!C11&lt;&gt;"",Βραχίονες!F11+Βραχίονες!G11,"")</f>
        <v>0</v>
      </c>
      <c r="AX16" s="247" t="n">
        <f aca="false">IF(Βραχίονες!C11&lt;&gt;"",Υπολογισμοί!K11,"")</f>
        <v>0</v>
      </c>
      <c r="AY16" s="247" t="n">
        <f aca="false">IF(Βραχίονες!C11&lt;&gt;"",Υπολογισμοί!L11,"")</f>
        <v>0</v>
      </c>
      <c r="AZ16" s="247" t="n">
        <f aca="false">IF(Βραχίονες!C11&lt;&gt;"",Υπολογισμοί!K11+Υπολογισμοί!L11,"")</f>
        <v>0</v>
      </c>
    </row>
    <row r="17" customFormat="false" ht="40.8" hidden="false" customHeight="false" outlineLevel="0" collapsed="false">
      <c r="A17" s="245" t="str">
        <f aca="false">IF('Συμβατικά ΦΣ'!B12&lt;&gt;"",'Συμβατικά ΦΣ'!C12,"")</f>
        <v>ΦΩΤΙΣΤΙΚΑ ΚΟΡΥΦΗΣ ΜΕ ΛΑΜΠΑ 125HG</v>
      </c>
      <c r="B17" s="246" t="n">
        <f aca="false">IF('Συμβατικά ΦΣ'!B12&lt;&gt;"",'Συμβατικά ΦΣ'!I12,"")</f>
        <v>125</v>
      </c>
      <c r="C17" s="247" t="n">
        <f aca="false">IF('Συμβατικά ΦΣ'!B12&lt;&gt;"",'Συμβατικά ΦΣ'!J12,"")</f>
        <v>150</v>
      </c>
      <c r="D17" s="248" t="n">
        <f aca="false">IF('Συμβατικά ΦΣ'!B12&lt;&gt;"",'Συμβατικά ΦΣ'!L12,"")</f>
        <v>487</v>
      </c>
      <c r="E17" s="246" t="n">
        <f aca="false">IF('Συμβατικά ΦΣ'!B12&lt;&gt;"",'Συμβατικά ΦΣ'!K12,"")</f>
        <v>0</v>
      </c>
      <c r="G17" s="245" t="str">
        <f aca="false">IF(A17&lt;&gt;"",A17,"")</f>
        <v>ΦΩΤΙΣΤΙΚΑ ΚΟΡΥΦΗΣ ΜΕ ΛΑΜΠΑ 125HG</v>
      </c>
      <c r="H17" s="249" t="n">
        <f aca="false">IF(G17&lt;&gt;"",B17,"")</f>
        <v>125</v>
      </c>
      <c r="I17" s="247" t="n">
        <f aca="false">IF(G17&lt;&gt;"",C17,"")</f>
        <v>150</v>
      </c>
      <c r="J17" s="248" t="n">
        <f aca="false">IF(G17&lt;&gt;"",D17,"")</f>
        <v>487</v>
      </c>
      <c r="K17" s="248" t="n">
        <f aca="false">IF(G17&lt;&gt;"",E17,"")</f>
        <v>0</v>
      </c>
      <c r="L17" s="247" t="n">
        <f aca="false">IF(G17&lt;&gt;"",'Γενικά Δεδομένα'!$I$6*365,"")</f>
        <v>4343.5</v>
      </c>
      <c r="M17" s="250" t="n">
        <f aca="false">IF(G17&lt;&gt;"",Υπολογισμοί!G12,"")</f>
        <v>317292.68</v>
      </c>
      <c r="N17" s="251" t="n">
        <f aca="false">IF(G17&lt;&gt;"",'Γενικά Δεδομένα'!$I$4,"")</f>
        <v>0.15</v>
      </c>
      <c r="O17" s="250" t="n">
        <f aca="false">IF(G17&lt;&gt;"",M17*'Γενικά Δεδομένα'!$I$4,"")</f>
        <v>47593.902</v>
      </c>
      <c r="Q17" s="245" t="str">
        <f aca="false">IF(G17&lt;&gt;"",G17,"")</f>
        <v>ΦΩΤΙΣΤΙΚΑ ΚΟΡΥΦΗΣ ΜΕ ΛΑΜΠΑ 125HG</v>
      </c>
      <c r="R17" s="249" t="n">
        <f aca="false">IF(Q17&lt;&gt;"",H17,"")</f>
        <v>125</v>
      </c>
      <c r="S17" s="252" t="n">
        <f aca="false">IF(Q17&lt;&gt;"",I17,"")</f>
        <v>150</v>
      </c>
      <c r="T17" s="253"/>
      <c r="U17" s="254" t="str">
        <f aca="false">IF(Q17&lt;&gt;"",'Νέα ΦΣ'!D12,"")</f>
        <v>ΦΩTΙΣΤΙΚΟ ΣΩΜΑ ΑΝΤΙΚΑΤΑΣΤΑΣΗΣ ΚΟΡΥΦΗΣ ΚΑΛΛΩΠΙΣΤΙΚΟ Φ09</v>
      </c>
      <c r="V17" s="233" t="n">
        <f aca="false">IF(Q17&lt;&gt;"",'Νέα ΦΣ'!M12,"")</f>
        <v>44</v>
      </c>
      <c r="W17" s="233" t="n">
        <f aca="false">IF(Q17&lt;&gt;"",V17,"")</f>
        <v>44</v>
      </c>
      <c r="X17" s="233" t="str">
        <f aca="false">IF(Q17&lt;&gt;"",'Νέα ΦΣ'!O12,"")</f>
        <v>ΝΑΙ</v>
      </c>
      <c r="Y17" s="248" t="n">
        <f aca="false">IF(Q17&lt;&gt;"",D17+E17,"")</f>
        <v>487</v>
      </c>
      <c r="AA17" s="245" t="str">
        <f aca="false">IF(U17&lt;&gt;"",U17,"")</f>
        <v>ΦΩTΙΣΤΙΚΟ ΣΩΜΑ ΑΝΤΙΚΑΤΑΣΤΑΣΗΣ ΚΟΡΥΦΗΣ ΚΑΛΛΩΠΙΣΤΙΚΟ Φ09</v>
      </c>
      <c r="AB17" s="249" t="n">
        <f aca="false">IF(AA17&lt;&gt;"",V17,"")</f>
        <v>44</v>
      </c>
      <c r="AC17" s="249" t="n">
        <f aca="false">IF(AA17&lt;&gt;"",W17,"")</f>
        <v>44</v>
      </c>
      <c r="AD17" s="249" t="str">
        <f aca="false">IF(AA17&lt;&gt;"",X17,"")</f>
        <v>ΝΑΙ</v>
      </c>
      <c r="AE17" s="249" t="n">
        <f aca="false">IF(Q17&lt;&gt;"",IF(AD17="ΝΑΙ",15,""),"")</f>
        <v>15</v>
      </c>
      <c r="AF17" s="248" t="n">
        <f aca="false">IF(AA17&lt;&gt;"",D17+E17,"")</f>
        <v>487</v>
      </c>
      <c r="AG17" s="249" t="n">
        <f aca="false">IF(AA17&lt;&gt;"",0,"")</f>
        <v>0</v>
      </c>
      <c r="AH17" s="250" t="n">
        <f aca="false">+L17</f>
        <v>4343.5</v>
      </c>
      <c r="AI17" s="250" t="n">
        <f aca="false">IF(AA17&lt;&gt;"",Υπολογισμοί!H12,"")</f>
        <v>79111.64</v>
      </c>
      <c r="AJ17" s="255" t="n">
        <f aca="false">IF(AA17&lt;&gt;"",'Γενικά Δεδομένα'!$I$4,"")</f>
        <v>0.15</v>
      </c>
      <c r="AK17" s="250" t="n">
        <f aca="false">IF(AA17&lt;&gt;"",AI17*AJ17,"")</f>
        <v>11866.746</v>
      </c>
      <c r="AM17" s="256"/>
      <c r="AO17" s="254" t="str">
        <f aca="false">IF(AA17&lt;&gt;"",AA17,"")</f>
        <v>ΦΩTΙΣΤΙΚΟ ΣΩΜΑ ΑΝΤΙΚΑΤΑΣΤΑΣΗΣ ΚΟΡΥΦΗΣ ΚΑΛΛΩΠΙΣΤΙΚΟ Φ09</v>
      </c>
      <c r="AP17" s="233" t="n">
        <f aca="false">IF(AO17&lt;&gt;"",AB17,"")</f>
        <v>44</v>
      </c>
      <c r="AQ17" s="233" t="n">
        <f aca="false">IF(AO17&lt;&gt;"",AC17,"")</f>
        <v>44</v>
      </c>
      <c r="AR17" s="233" t="str">
        <f aca="false">IF(AO17&lt;&gt;"",AD17,"")</f>
        <v>ΝΑΙ</v>
      </c>
      <c r="AS17" s="248" t="n">
        <f aca="false">IF(AO17&lt;&gt;"",'Νέα ΦΣ'!I12+'Νέα ΦΣ'!J12,"")</f>
        <v>487</v>
      </c>
      <c r="AT17" s="247" t="n">
        <f aca="false">IF(AO17&lt;&gt;"",'Νέα ΦΣ'!N12,"")</f>
        <v>487</v>
      </c>
      <c r="AU17" s="247" t="n">
        <f aca="false">IF(AO17&lt;&gt;"",Υπολογισμοί!J12,"")</f>
        <v>237169</v>
      </c>
      <c r="AW17" s="233" t="n">
        <f aca="false">IF(Βραχίονες!C12&lt;&gt;"",Βραχίονες!F12+Βραχίονες!G12,"")</f>
        <v>0</v>
      </c>
      <c r="AX17" s="247" t="n">
        <f aca="false">IF(Βραχίονες!C12&lt;&gt;"",Υπολογισμοί!K12,"")</f>
        <v>0</v>
      </c>
      <c r="AY17" s="247" t="n">
        <f aca="false">IF(Βραχίονες!C12&lt;&gt;"",Υπολογισμοί!L12,"")</f>
        <v>0</v>
      </c>
      <c r="AZ17" s="247" t="n">
        <f aca="false">IF(Βραχίονες!C12&lt;&gt;"",Υπολογισμοί!K12+Υπολογισμοί!L12,"")</f>
        <v>0</v>
      </c>
    </row>
    <row r="18" customFormat="false" ht="40.8" hidden="false" customHeight="false" outlineLevel="0" collapsed="false">
      <c r="A18" s="245" t="str">
        <f aca="false">IF('Συμβατικά ΦΣ'!B13&lt;&gt;"",'Συμβατικά ΦΣ'!C13,"")</f>
        <v>ΦΩΤΙΣΤΙΚΑ ΚΟΡΥΦΗΣ ΜΕ ΛΑΜΠΑ 125HG</v>
      </c>
      <c r="B18" s="246" t="n">
        <f aca="false">IF('Συμβατικά ΦΣ'!B13&lt;&gt;"",'Συμβατικά ΦΣ'!I13,"")</f>
        <v>125</v>
      </c>
      <c r="C18" s="247" t="n">
        <f aca="false">IF('Συμβατικά ΦΣ'!B13&lt;&gt;"",'Συμβατικά ΦΣ'!J13,"")</f>
        <v>150</v>
      </c>
      <c r="D18" s="248" t="n">
        <f aca="false">IF('Συμβατικά ΦΣ'!B13&lt;&gt;"",'Συμβατικά ΦΣ'!L13,"")</f>
        <v>525</v>
      </c>
      <c r="E18" s="246" t="n">
        <f aca="false">IF('Συμβατικά ΦΣ'!B13&lt;&gt;"",'Συμβατικά ΦΣ'!K13,"")</f>
        <v>0</v>
      </c>
      <c r="G18" s="245" t="str">
        <f aca="false">IF(A18&lt;&gt;"",A18,"")</f>
        <v>ΦΩΤΙΣΤΙΚΑ ΚΟΡΥΦΗΣ ΜΕ ΛΑΜΠΑ 125HG</v>
      </c>
      <c r="H18" s="249" t="n">
        <f aca="false">IF(G18&lt;&gt;"",B18,"")</f>
        <v>125</v>
      </c>
      <c r="I18" s="247" t="n">
        <f aca="false">IF(G18&lt;&gt;"",C18,"")</f>
        <v>150</v>
      </c>
      <c r="J18" s="248" t="n">
        <f aca="false">IF(G18&lt;&gt;"",D18,"")</f>
        <v>525</v>
      </c>
      <c r="K18" s="248" t="n">
        <f aca="false">IF(G18&lt;&gt;"",E18,"")</f>
        <v>0</v>
      </c>
      <c r="L18" s="247" t="n">
        <f aca="false">IF(G18&lt;&gt;"",'Γενικά Δεδομένα'!$I$6*365,"")</f>
        <v>4343.5</v>
      </c>
      <c r="M18" s="250" t="n">
        <f aca="false">IF(G18&lt;&gt;"",Υπολογισμοί!G13,"")</f>
        <v>342050.63</v>
      </c>
      <c r="N18" s="251" t="n">
        <f aca="false">IF(G18&lt;&gt;"",'Γενικά Δεδομένα'!$I$4,"")</f>
        <v>0.15</v>
      </c>
      <c r="O18" s="250" t="n">
        <f aca="false">IF(G18&lt;&gt;"",M18*'Γενικά Δεδομένα'!$I$4,"")</f>
        <v>51307.5945</v>
      </c>
      <c r="Q18" s="245" t="str">
        <f aca="false">IF(G18&lt;&gt;"",G18,"")</f>
        <v>ΦΩΤΙΣΤΙΚΑ ΚΟΡΥΦΗΣ ΜΕ ΛΑΜΠΑ 125HG</v>
      </c>
      <c r="R18" s="249" t="n">
        <f aca="false">IF(Q18&lt;&gt;"",H18,"")</f>
        <v>125</v>
      </c>
      <c r="S18" s="252" t="n">
        <f aca="false">IF(Q18&lt;&gt;"",I18,"")</f>
        <v>150</v>
      </c>
      <c r="T18" s="253"/>
      <c r="U18" s="254" t="str">
        <f aca="false">IF(Q18&lt;&gt;"",'Νέα ΦΣ'!D13,"")</f>
        <v>ΦΩTΙΣΤΙΚΟ ΣΩΜΑ ΑΝΤΙΚΑΤΑΣΤΑΣΗΣ ΚΟΡΥΦΗΣ ΚΑΛΛΩΠΙΣΤΙΚΟ Φ10</v>
      </c>
      <c r="V18" s="233" t="n">
        <f aca="false">IF(Q18&lt;&gt;"",'Νέα ΦΣ'!M13,"")</f>
        <v>34</v>
      </c>
      <c r="W18" s="233" t="n">
        <f aca="false">IF(Q18&lt;&gt;"",V18,"")</f>
        <v>34</v>
      </c>
      <c r="X18" s="233" t="str">
        <f aca="false">IF(Q18&lt;&gt;"",'Νέα ΦΣ'!O13,"")</f>
        <v>ΝΑΙ</v>
      </c>
      <c r="Y18" s="248" t="n">
        <f aca="false">IF(Q18&lt;&gt;"",D18+E18,"")</f>
        <v>525</v>
      </c>
      <c r="AA18" s="245" t="str">
        <f aca="false">IF(U18&lt;&gt;"",U18,"")</f>
        <v>ΦΩTΙΣΤΙΚΟ ΣΩΜΑ ΑΝΤΙΚΑΤΑΣΤΑΣΗΣ ΚΟΡΥΦΗΣ ΚΑΛΛΩΠΙΣΤΙΚΟ Φ10</v>
      </c>
      <c r="AB18" s="249" t="n">
        <f aca="false">IF(AA18&lt;&gt;"",V18,"")</f>
        <v>34</v>
      </c>
      <c r="AC18" s="249" t="n">
        <f aca="false">IF(AA18&lt;&gt;"",W18,"")</f>
        <v>34</v>
      </c>
      <c r="AD18" s="249" t="str">
        <f aca="false">IF(AA18&lt;&gt;"",X18,"")</f>
        <v>ΝΑΙ</v>
      </c>
      <c r="AE18" s="249" t="n">
        <f aca="false">IF(Q18&lt;&gt;"",IF(AD18="ΝΑΙ",15,""),"")</f>
        <v>15</v>
      </c>
      <c r="AF18" s="248" t="n">
        <f aca="false">IF(AA18&lt;&gt;"",D18+E18,"")</f>
        <v>525</v>
      </c>
      <c r="AG18" s="249" t="n">
        <f aca="false">IF(AA18&lt;&gt;"",0,"")</f>
        <v>0</v>
      </c>
      <c r="AH18" s="250" t="n">
        <f aca="false">+L18</f>
        <v>4343.5</v>
      </c>
      <c r="AI18" s="250" t="n">
        <f aca="false">IF(AA18&lt;&gt;"",Υπολογισμοί!H13,"")</f>
        <v>65901.75</v>
      </c>
      <c r="AJ18" s="255" t="n">
        <f aca="false">IF(AA18&lt;&gt;"",'Γενικά Δεδομένα'!$I$4,"")</f>
        <v>0.15</v>
      </c>
      <c r="AK18" s="250" t="n">
        <f aca="false">IF(AA18&lt;&gt;"",AI18*AJ18,"")</f>
        <v>9885.2625</v>
      </c>
      <c r="AM18" s="256"/>
      <c r="AO18" s="254" t="str">
        <f aca="false">IF(AA18&lt;&gt;"",AA18,"")</f>
        <v>ΦΩTΙΣΤΙΚΟ ΣΩΜΑ ΑΝΤΙΚΑΤΑΣΤΑΣΗΣ ΚΟΡΥΦΗΣ ΚΑΛΛΩΠΙΣΤΙΚΟ Φ10</v>
      </c>
      <c r="AP18" s="233" t="n">
        <f aca="false">IF(AO18&lt;&gt;"",AB18,"")</f>
        <v>34</v>
      </c>
      <c r="AQ18" s="233" t="n">
        <f aca="false">IF(AO18&lt;&gt;"",AC18,"")</f>
        <v>34</v>
      </c>
      <c r="AR18" s="233" t="str">
        <f aca="false">IF(AO18&lt;&gt;"",AD18,"")</f>
        <v>ΝΑΙ</v>
      </c>
      <c r="AS18" s="248" t="n">
        <f aca="false">IF(AO18&lt;&gt;"",'Νέα ΦΣ'!I13+'Νέα ΦΣ'!J13,"")</f>
        <v>525</v>
      </c>
      <c r="AT18" s="247" t="n">
        <f aca="false">IF(AO18&lt;&gt;"",'Νέα ΦΣ'!N13,"")</f>
        <v>487</v>
      </c>
      <c r="AU18" s="247" t="n">
        <f aca="false">IF(AO18&lt;&gt;"",Υπολογισμοί!J13,"")</f>
        <v>255675</v>
      </c>
      <c r="AW18" s="233" t="n">
        <f aca="false">IF(Βραχίονες!C13&lt;&gt;"",Βραχίονες!F13+Βραχίονες!G13,"")</f>
        <v>0</v>
      </c>
      <c r="AX18" s="247" t="n">
        <f aca="false">IF(Βραχίονες!C13&lt;&gt;"",Υπολογισμοί!K13,"")</f>
        <v>0</v>
      </c>
      <c r="AY18" s="247" t="n">
        <f aca="false">IF(Βραχίονες!C13&lt;&gt;"",Υπολογισμοί!L13,"")</f>
        <v>0</v>
      </c>
      <c r="AZ18" s="247" t="n">
        <f aca="false">IF(Βραχίονες!C13&lt;&gt;"",Υπολογισμοί!K13+Υπολογισμοί!L13,"")</f>
        <v>0</v>
      </c>
    </row>
    <row r="19" customFormat="false" ht="40.8" hidden="false" customHeight="false" outlineLevel="0" collapsed="false">
      <c r="A19" s="245" t="str">
        <f aca="false">IF('Συμβατικά ΦΣ'!B14&lt;&gt;"",'Συμβατικά ΦΣ'!C14,"")</f>
        <v>ΦΩΤΙΣΤΙΚΑ ΚΟΡΥΦΗΣ ΠΑΡΑΔΟΣΙΑΚΟ ΜΕ ΛΑΜΠΑ 125HG</v>
      </c>
      <c r="B19" s="246" t="n">
        <f aca="false">IF('Συμβατικά ΦΣ'!B14&lt;&gt;"",'Συμβατικά ΦΣ'!I14,"")</f>
        <v>125</v>
      </c>
      <c r="C19" s="247" t="n">
        <f aca="false">IF('Συμβατικά ΦΣ'!B14&lt;&gt;"",'Συμβατικά ΦΣ'!J14,"")</f>
        <v>150</v>
      </c>
      <c r="D19" s="248" t="n">
        <f aca="false">IF('Συμβατικά ΦΣ'!B14&lt;&gt;"",'Συμβατικά ΦΣ'!L14,"")</f>
        <v>200</v>
      </c>
      <c r="E19" s="246" t="n">
        <f aca="false">IF('Συμβατικά ΦΣ'!B14&lt;&gt;"",'Συμβατικά ΦΣ'!K14,"")</f>
        <v>0</v>
      </c>
      <c r="G19" s="245" t="str">
        <f aca="false">IF(A19&lt;&gt;"",A19,"")</f>
        <v>ΦΩΤΙΣΤΙΚΑ ΚΟΡΥΦΗΣ ΠΑΡΑΔΟΣΙΑΚΟ ΜΕ ΛΑΜΠΑ 125HG</v>
      </c>
      <c r="H19" s="249" t="n">
        <f aca="false">IF(G19&lt;&gt;"",B19,"")</f>
        <v>125</v>
      </c>
      <c r="I19" s="247" t="n">
        <f aca="false">IF(G19&lt;&gt;"",C19,"")</f>
        <v>150</v>
      </c>
      <c r="J19" s="248" t="n">
        <f aca="false">IF(G19&lt;&gt;"",D19,"")</f>
        <v>200</v>
      </c>
      <c r="K19" s="248" t="n">
        <f aca="false">IF(G19&lt;&gt;"",E19,"")</f>
        <v>0</v>
      </c>
      <c r="L19" s="247" t="n">
        <f aca="false">IF(G19&lt;&gt;"",'Γενικά Δεδομένα'!$I$6*365,"")</f>
        <v>4343.5</v>
      </c>
      <c r="M19" s="250" t="n">
        <f aca="false">IF(G19&lt;&gt;"",Υπολογισμοί!G14,"")</f>
        <v>130305</v>
      </c>
      <c r="N19" s="251" t="n">
        <f aca="false">IF(G19&lt;&gt;"",'Γενικά Δεδομένα'!$I$4,"")</f>
        <v>0.15</v>
      </c>
      <c r="O19" s="250" t="n">
        <f aca="false">IF(G19&lt;&gt;"",M19*'Γενικά Δεδομένα'!$I$4,"")</f>
        <v>19545.75</v>
      </c>
      <c r="Q19" s="245" t="str">
        <f aca="false">IF(G19&lt;&gt;"",G19,"")</f>
        <v>ΦΩΤΙΣΤΙΚΑ ΚΟΡΥΦΗΣ ΠΑΡΑΔΟΣΙΑΚΟ ΜΕ ΛΑΜΠΑ 125HG</v>
      </c>
      <c r="R19" s="249" t="n">
        <f aca="false">IF(Q19&lt;&gt;"",H19,"")</f>
        <v>125</v>
      </c>
      <c r="S19" s="252" t="n">
        <f aca="false">IF(Q19&lt;&gt;"",I19,"")</f>
        <v>150</v>
      </c>
      <c r="T19" s="253"/>
      <c r="U19" s="254" t="str">
        <f aca="false">IF(Q19&lt;&gt;"",'Νέα ΦΣ'!D14,"")</f>
        <v>ΦΩTΙΣΤΙΚΟ ΣΩΜΑ ΑΝΤΙΚΑΤΑΣΤΑΣΗΣ ΠΑΡΑΔΟΣΙΑΚΟ ΚΟΡΥΦΗΣ Φ11</v>
      </c>
      <c r="V19" s="233" t="n">
        <f aca="false">IF(Q19&lt;&gt;"",'Νέα ΦΣ'!M14,"")</f>
        <v>41.76</v>
      </c>
      <c r="W19" s="233" t="n">
        <f aca="false">IF(Q19&lt;&gt;"",V19,"")</f>
        <v>41.76</v>
      </c>
      <c r="X19" s="233" t="str">
        <f aca="false">IF(Q19&lt;&gt;"",'Νέα ΦΣ'!O14,"")</f>
        <v>ΝΑΙ</v>
      </c>
      <c r="Y19" s="248" t="n">
        <f aca="false">IF(Q19&lt;&gt;"",D19+E19,"")</f>
        <v>200</v>
      </c>
      <c r="AA19" s="245" t="str">
        <f aca="false">IF(U19&lt;&gt;"",U19,"")</f>
        <v>ΦΩTΙΣΤΙΚΟ ΣΩΜΑ ΑΝΤΙΚΑΤΑΣΤΑΣΗΣ ΠΑΡΑΔΟΣΙΑΚΟ ΚΟΡΥΦΗΣ Φ11</v>
      </c>
      <c r="AB19" s="249" t="n">
        <f aca="false">IF(AA19&lt;&gt;"",V19,"")</f>
        <v>41.76</v>
      </c>
      <c r="AC19" s="249" t="n">
        <f aca="false">IF(AA19&lt;&gt;"",W19,"")</f>
        <v>41.76</v>
      </c>
      <c r="AD19" s="249" t="str">
        <f aca="false">IF(AA19&lt;&gt;"",X19,"")</f>
        <v>ΝΑΙ</v>
      </c>
      <c r="AE19" s="249" t="n">
        <f aca="false">IF(Q19&lt;&gt;"",IF(AD19="ΝΑΙ",15,""),"")</f>
        <v>15</v>
      </c>
      <c r="AF19" s="248" t="n">
        <f aca="false">IF(AA19&lt;&gt;"",D19+E19,"")</f>
        <v>200</v>
      </c>
      <c r="AG19" s="249" t="n">
        <f aca="false">IF(AA19&lt;&gt;"",0,"")</f>
        <v>0</v>
      </c>
      <c r="AH19" s="250" t="n">
        <f aca="false">+L19</f>
        <v>4343.5</v>
      </c>
      <c r="AI19" s="250" t="n">
        <f aca="false">IF(AA19&lt;&gt;"",Υπολογισμοί!H14,"")</f>
        <v>30835.38</v>
      </c>
      <c r="AJ19" s="255" t="n">
        <f aca="false">IF(AA19&lt;&gt;"",'Γενικά Δεδομένα'!$I$4,"")</f>
        <v>0.15</v>
      </c>
      <c r="AK19" s="250" t="n">
        <f aca="false">IF(AA19&lt;&gt;"",AI19*AJ19,"")</f>
        <v>4625.307</v>
      </c>
      <c r="AM19" s="256"/>
      <c r="AO19" s="254" t="str">
        <f aca="false">IF(AA19&lt;&gt;"",AA19,"")</f>
        <v>ΦΩTΙΣΤΙΚΟ ΣΩΜΑ ΑΝΤΙΚΑΤΑΣΤΑΣΗΣ ΠΑΡΑΔΟΣΙΑΚΟ ΚΟΡΥΦΗΣ Φ11</v>
      </c>
      <c r="AP19" s="233" t="n">
        <f aca="false">IF(AO19&lt;&gt;"",AB19,"")</f>
        <v>41.76</v>
      </c>
      <c r="AQ19" s="233" t="n">
        <f aca="false">IF(AO19&lt;&gt;"",AC19,"")</f>
        <v>41.76</v>
      </c>
      <c r="AR19" s="233" t="str">
        <f aca="false">IF(AO19&lt;&gt;"",AD19,"")</f>
        <v>ΝΑΙ</v>
      </c>
      <c r="AS19" s="248" t="n">
        <f aca="false">IF(AO19&lt;&gt;"",'Νέα ΦΣ'!I14+'Νέα ΦΣ'!J14,"")</f>
        <v>200</v>
      </c>
      <c r="AT19" s="247" t="n">
        <f aca="false">IF(AO19&lt;&gt;"",'Νέα ΦΣ'!N14,"")</f>
        <v>899</v>
      </c>
      <c r="AU19" s="247" t="n">
        <f aca="false">IF(AO19&lt;&gt;"",Υπολογισμοί!J14,"")</f>
        <v>179800</v>
      </c>
      <c r="AW19" s="233" t="n">
        <f aca="false">IF(Βραχίονες!C14&lt;&gt;"",Βραχίονες!F14+Βραχίονες!G14,"")</f>
        <v>0</v>
      </c>
      <c r="AX19" s="247" t="n">
        <f aca="false">IF(Βραχίονες!C14&lt;&gt;"",Υπολογισμοί!K14,"")</f>
        <v>0</v>
      </c>
      <c r="AY19" s="247" t="n">
        <f aca="false">IF(Βραχίονες!C14&lt;&gt;"",Υπολογισμοί!L14,"")</f>
        <v>0</v>
      </c>
      <c r="AZ19" s="247" t="n">
        <f aca="false">IF(Βραχίονες!C14&lt;&gt;"",Υπολογισμοί!K14+Υπολογισμοί!L14,"")</f>
        <v>0</v>
      </c>
    </row>
    <row r="20" customFormat="false" ht="10.2" hidden="false" customHeight="false" outlineLevel="0" collapsed="false">
      <c r="A20" s="245" t="str">
        <f aca="false">IF('Συμβατικά ΦΣ'!B15&lt;&gt;"",'Συμβατικά ΦΣ'!C15,"")</f>
        <v/>
      </c>
      <c r="B20" s="246" t="str">
        <f aca="false">IF('Συμβατικά ΦΣ'!B15&lt;&gt;"",'Συμβατικά ΦΣ'!I15,"")</f>
        <v/>
      </c>
      <c r="C20" s="247" t="str">
        <f aca="false">IF('Συμβατικά ΦΣ'!B15&lt;&gt;"",'Συμβατικά ΦΣ'!J15,"")</f>
        <v/>
      </c>
      <c r="D20" s="248" t="str">
        <f aca="false">IF('Συμβατικά ΦΣ'!B15&lt;&gt;"",'Συμβατικά ΦΣ'!L15,"")</f>
        <v/>
      </c>
      <c r="E20" s="246" t="str">
        <f aca="false">IF('Συμβατικά ΦΣ'!B15&lt;&gt;"",'Συμβατικά ΦΣ'!K15,"")</f>
        <v/>
      </c>
      <c r="G20" s="245" t="str">
        <f aca="false">IF(A20&lt;&gt;"",A20,"")</f>
        <v/>
      </c>
      <c r="H20" s="249" t="str">
        <f aca="false">IF(G20&lt;&gt;"",B20,"")</f>
        <v/>
      </c>
      <c r="I20" s="247" t="str">
        <f aca="false">IF(G20&lt;&gt;"",C20,"")</f>
        <v/>
      </c>
      <c r="J20" s="248" t="str">
        <f aca="false">IF(G20&lt;&gt;"",D20,"")</f>
        <v/>
      </c>
      <c r="K20" s="248" t="str">
        <f aca="false">IF(G20&lt;&gt;"",E20,"")</f>
        <v/>
      </c>
      <c r="L20" s="247" t="str">
        <f aca="false">IF(G20&lt;&gt;"",'Γενικά Δεδομένα'!$I$6*365,"")</f>
        <v/>
      </c>
      <c r="M20" s="250" t="str">
        <f aca="false">IF(G20&lt;&gt;"",Υπολογισμοί!G15,"")</f>
        <v/>
      </c>
      <c r="N20" s="251" t="str">
        <f aca="false">IF(G20&lt;&gt;"",'Γενικά Δεδομένα'!$I$4,"")</f>
        <v/>
      </c>
      <c r="O20" s="250" t="str">
        <f aca="false">IF(G20&lt;&gt;"",M20*'Γενικά Δεδομένα'!$I$4,"")</f>
        <v/>
      </c>
      <c r="Q20" s="245" t="str">
        <f aca="false">IF(G20&lt;&gt;"",G20,"")</f>
        <v/>
      </c>
      <c r="R20" s="249" t="str">
        <f aca="false">IF(Q20&lt;&gt;"",H20,"")</f>
        <v/>
      </c>
      <c r="S20" s="252" t="str">
        <f aca="false">IF(Q20&lt;&gt;"",I20,"")</f>
        <v/>
      </c>
      <c r="T20" s="253"/>
      <c r="U20" s="254" t="str">
        <f aca="false">IF(Q20&lt;&gt;"",'Νέα ΦΣ'!D15,"")</f>
        <v/>
      </c>
      <c r="V20" s="233" t="str">
        <f aca="false">IF(Q20&lt;&gt;"",'Νέα ΦΣ'!M15,"")</f>
        <v/>
      </c>
      <c r="W20" s="233" t="str">
        <f aca="false">IF(Q20&lt;&gt;"",V20,"")</f>
        <v/>
      </c>
      <c r="X20" s="233" t="str">
        <f aca="false">IF(Q20&lt;&gt;"",'Νέα ΦΣ'!O15,"")</f>
        <v/>
      </c>
      <c r="Y20" s="248" t="str">
        <f aca="false">IF(Q20&lt;&gt;"",D20+E20,"")</f>
        <v/>
      </c>
      <c r="AA20" s="245" t="str">
        <f aca="false">IF(U20&lt;&gt;"",U20,"")</f>
        <v/>
      </c>
      <c r="AB20" s="249" t="str">
        <f aca="false">IF(AA20&lt;&gt;"",V20,"")</f>
        <v/>
      </c>
      <c r="AC20" s="249" t="str">
        <f aca="false">IF(AA20&lt;&gt;"",W20,"")</f>
        <v/>
      </c>
      <c r="AD20" s="249" t="str">
        <f aca="false">IF(AA20&lt;&gt;"",X20,"")</f>
        <v/>
      </c>
      <c r="AE20" s="249" t="str">
        <f aca="false">IF(Q20&lt;&gt;"",IF(AD20="ΝΑΙ",15,""),"")</f>
        <v/>
      </c>
      <c r="AF20" s="248" t="str">
        <f aca="false">IF(AA20&lt;&gt;"",D20+E20,"")</f>
        <v/>
      </c>
      <c r="AG20" s="249" t="str">
        <f aca="false">IF(AA20&lt;&gt;"",0,"")</f>
        <v/>
      </c>
      <c r="AH20" s="250" t="str">
        <f aca="false">+L20</f>
        <v/>
      </c>
      <c r="AI20" s="250" t="str">
        <f aca="false">IF(AA20&lt;&gt;"",Υπολογισμοί!H15,"")</f>
        <v/>
      </c>
      <c r="AJ20" s="255" t="str">
        <f aca="false">IF(AA20&lt;&gt;"",'Γενικά Δεδομένα'!$I$4,"")</f>
        <v/>
      </c>
      <c r="AK20" s="250" t="str">
        <f aca="false">IF(AA20&lt;&gt;"",AI20*AJ20,"")</f>
        <v/>
      </c>
      <c r="AM20" s="256"/>
      <c r="AO20" s="254" t="str">
        <f aca="false">IF(AA20&lt;&gt;"",AA20,"")</f>
        <v/>
      </c>
      <c r="AP20" s="233" t="str">
        <f aca="false">IF(AO20&lt;&gt;"",AB20,"")</f>
        <v/>
      </c>
      <c r="AQ20" s="233" t="str">
        <f aca="false">IF(AO20&lt;&gt;"",AC20,"")</f>
        <v/>
      </c>
      <c r="AR20" s="233" t="str">
        <f aca="false">IF(AO20&lt;&gt;"",AD20,"")</f>
        <v/>
      </c>
      <c r="AS20" s="248" t="str">
        <f aca="false">IF(AO20&lt;&gt;"",'Νέα ΦΣ'!I15+'Νέα ΦΣ'!J15,"")</f>
        <v/>
      </c>
      <c r="AT20" s="247" t="str">
        <f aca="false">IF(AO20&lt;&gt;"",'Νέα ΦΣ'!N15,"")</f>
        <v/>
      </c>
      <c r="AU20" s="247" t="str">
        <f aca="false">IF(AO20&lt;&gt;"",Υπολογισμοί!J15,"")</f>
        <v/>
      </c>
      <c r="AW20" s="233" t="str">
        <f aca="false">IF(Βραχίονες!C15&lt;&gt;"",Βραχίονες!F15+Βραχίονες!G15,"")</f>
        <v/>
      </c>
      <c r="AX20" s="247" t="str">
        <f aca="false">IF(Βραχίονες!C15&lt;&gt;"",Υπολογισμοί!K15,"")</f>
        <v/>
      </c>
      <c r="AY20" s="247" t="str">
        <f aca="false">IF(Βραχίονες!C15&lt;&gt;"",Υπολογισμοί!L15,"")</f>
        <v/>
      </c>
      <c r="AZ20" s="247" t="str">
        <f aca="false">IF(Βραχίονες!C15&lt;&gt;"",Υπολογισμοί!K15+Υπολογισμοί!L15,"")</f>
        <v/>
      </c>
    </row>
    <row r="21" customFormat="false" ht="10.2" hidden="false" customHeight="false" outlineLevel="0" collapsed="false">
      <c r="A21" s="245" t="str">
        <f aca="false">IF('Συμβατικά ΦΣ'!B16&lt;&gt;"",'Συμβατικά ΦΣ'!C16,"")</f>
        <v/>
      </c>
      <c r="B21" s="246" t="str">
        <f aca="false">IF('Συμβατικά ΦΣ'!B16&lt;&gt;"",'Συμβατικά ΦΣ'!I16,"")</f>
        <v/>
      </c>
      <c r="C21" s="247" t="str">
        <f aca="false">IF('Συμβατικά ΦΣ'!B16&lt;&gt;"",'Συμβατικά ΦΣ'!J16,"")</f>
        <v/>
      </c>
      <c r="D21" s="248" t="str">
        <f aca="false">IF('Συμβατικά ΦΣ'!B16&lt;&gt;"",'Συμβατικά ΦΣ'!L16,"")</f>
        <v/>
      </c>
      <c r="E21" s="246" t="str">
        <f aca="false">IF('Συμβατικά ΦΣ'!B16&lt;&gt;"",'Συμβατικά ΦΣ'!K16,"")</f>
        <v/>
      </c>
      <c r="G21" s="245" t="str">
        <f aca="false">IF(A21&lt;&gt;"",A21,"")</f>
        <v/>
      </c>
      <c r="H21" s="249" t="str">
        <f aca="false">IF(G21&lt;&gt;"",B21,"")</f>
        <v/>
      </c>
      <c r="I21" s="247" t="str">
        <f aca="false">IF(G21&lt;&gt;"",C21,"")</f>
        <v/>
      </c>
      <c r="J21" s="248" t="str">
        <f aca="false">IF(G21&lt;&gt;"",D21,"")</f>
        <v/>
      </c>
      <c r="K21" s="248" t="str">
        <f aca="false">IF(G21&lt;&gt;"",E21,"")</f>
        <v/>
      </c>
      <c r="L21" s="247" t="str">
        <f aca="false">IF(G21&lt;&gt;"",'Γενικά Δεδομένα'!$I$6*365,"")</f>
        <v/>
      </c>
      <c r="M21" s="250" t="str">
        <f aca="false">IF(G21&lt;&gt;"",Υπολογισμοί!G16,"")</f>
        <v/>
      </c>
      <c r="N21" s="251" t="str">
        <f aca="false">IF(G21&lt;&gt;"",'Γενικά Δεδομένα'!$I$4,"")</f>
        <v/>
      </c>
      <c r="O21" s="250" t="str">
        <f aca="false">IF(G21&lt;&gt;"",M21*'Γενικά Δεδομένα'!$I$4,"")</f>
        <v/>
      </c>
      <c r="Q21" s="245" t="str">
        <f aca="false">IF(G21&lt;&gt;"",G21,"")</f>
        <v/>
      </c>
      <c r="R21" s="249" t="str">
        <f aca="false">IF(Q21&lt;&gt;"",H21,"")</f>
        <v/>
      </c>
      <c r="S21" s="252" t="str">
        <f aca="false">IF(Q21&lt;&gt;"",I21,"")</f>
        <v/>
      </c>
      <c r="T21" s="253"/>
      <c r="U21" s="254" t="str">
        <f aca="false">IF(Q21&lt;&gt;"",'Νέα ΦΣ'!D16,"")</f>
        <v/>
      </c>
      <c r="V21" s="233" t="str">
        <f aca="false">IF(Q21&lt;&gt;"",'Νέα ΦΣ'!M16,"")</f>
        <v/>
      </c>
      <c r="W21" s="233" t="str">
        <f aca="false">IF(Q21&lt;&gt;"",V21,"")</f>
        <v/>
      </c>
      <c r="X21" s="233" t="str">
        <f aca="false">IF(Q21&lt;&gt;"",'Νέα ΦΣ'!O16,"")</f>
        <v/>
      </c>
      <c r="Y21" s="248" t="str">
        <f aca="false">IF(Q21&lt;&gt;"",D21+E21,"")</f>
        <v/>
      </c>
      <c r="AA21" s="245" t="str">
        <f aca="false">IF(U21&lt;&gt;"",U21,"")</f>
        <v/>
      </c>
      <c r="AB21" s="249" t="str">
        <f aca="false">IF(AA21&lt;&gt;"",V21,"")</f>
        <v/>
      </c>
      <c r="AC21" s="249" t="str">
        <f aca="false">IF(AA21&lt;&gt;"",W21,"")</f>
        <v/>
      </c>
      <c r="AD21" s="249" t="str">
        <f aca="false">IF(AA21&lt;&gt;"",X21,"")</f>
        <v/>
      </c>
      <c r="AE21" s="249" t="str">
        <f aca="false">IF(Q21&lt;&gt;"",IF(AD21="ΝΑΙ",15,""),"")</f>
        <v/>
      </c>
      <c r="AF21" s="248" t="str">
        <f aca="false">IF(AA21&lt;&gt;"",D21+E21,"")</f>
        <v/>
      </c>
      <c r="AG21" s="249" t="str">
        <f aca="false">IF(AA21&lt;&gt;"",0,"")</f>
        <v/>
      </c>
      <c r="AH21" s="250" t="str">
        <f aca="false">+L21</f>
        <v/>
      </c>
      <c r="AI21" s="250" t="str">
        <f aca="false">IF(AA21&lt;&gt;"",Υπολογισμοί!H16,"")</f>
        <v/>
      </c>
      <c r="AJ21" s="255" t="str">
        <f aca="false">IF(AA21&lt;&gt;"",'Γενικά Δεδομένα'!$I$4,"")</f>
        <v/>
      </c>
      <c r="AK21" s="250" t="str">
        <f aca="false">IF(AA21&lt;&gt;"",AI21*AJ21,"")</f>
        <v/>
      </c>
      <c r="AM21" s="256"/>
      <c r="AO21" s="254" t="str">
        <f aca="false">IF(AA21&lt;&gt;"",AA21,"")</f>
        <v/>
      </c>
      <c r="AP21" s="233" t="str">
        <f aca="false">IF(AO21&lt;&gt;"",AB21,"")</f>
        <v/>
      </c>
      <c r="AQ21" s="233" t="str">
        <f aca="false">IF(AO21&lt;&gt;"",AC21,"")</f>
        <v/>
      </c>
      <c r="AR21" s="233" t="str">
        <f aca="false">IF(AO21&lt;&gt;"",AD21,"")</f>
        <v/>
      </c>
      <c r="AS21" s="248" t="str">
        <f aca="false">IF(AO21&lt;&gt;"",'Νέα ΦΣ'!I16+'Νέα ΦΣ'!J16,"")</f>
        <v/>
      </c>
      <c r="AT21" s="247" t="str">
        <f aca="false">IF(AO21&lt;&gt;"",'Νέα ΦΣ'!N16,"")</f>
        <v/>
      </c>
      <c r="AU21" s="247" t="str">
        <f aca="false">IF(AO21&lt;&gt;"",Υπολογισμοί!J16,"")</f>
        <v/>
      </c>
      <c r="AW21" s="233" t="str">
        <f aca="false">IF(Βραχίονες!C16&lt;&gt;"",Βραχίονες!F16+Βραχίονες!G16,"")</f>
        <v/>
      </c>
      <c r="AX21" s="247" t="str">
        <f aca="false">IF(Βραχίονες!C16&lt;&gt;"",Υπολογισμοί!K16,"")</f>
        <v/>
      </c>
      <c r="AY21" s="247" t="str">
        <f aca="false">IF(Βραχίονες!C16&lt;&gt;"",Υπολογισμοί!L16,"")</f>
        <v/>
      </c>
      <c r="AZ21" s="247" t="str">
        <f aca="false">IF(Βραχίονες!C16&lt;&gt;"",Υπολογισμοί!K16+Υπολογισμοί!L16,"")</f>
        <v/>
      </c>
    </row>
    <row r="22" customFormat="false" ht="10.2" hidden="false" customHeight="false" outlineLevel="0" collapsed="false">
      <c r="A22" s="245" t="str">
        <f aca="false">IF('Συμβατικά ΦΣ'!B17&lt;&gt;"",'Συμβατικά ΦΣ'!C17,"")</f>
        <v/>
      </c>
      <c r="B22" s="246" t="str">
        <f aca="false">IF('Συμβατικά ΦΣ'!B17&lt;&gt;"",'Συμβατικά ΦΣ'!I17,"")</f>
        <v/>
      </c>
      <c r="C22" s="247" t="str">
        <f aca="false">IF('Συμβατικά ΦΣ'!B17&lt;&gt;"",'Συμβατικά ΦΣ'!J17,"")</f>
        <v/>
      </c>
      <c r="D22" s="248" t="str">
        <f aca="false">IF('Συμβατικά ΦΣ'!B17&lt;&gt;"",'Συμβατικά ΦΣ'!L17,"")</f>
        <v/>
      </c>
      <c r="E22" s="246" t="str">
        <f aca="false">IF('Συμβατικά ΦΣ'!B17&lt;&gt;"",'Συμβατικά ΦΣ'!K17,"")</f>
        <v/>
      </c>
      <c r="G22" s="245" t="str">
        <f aca="false">IF(A22&lt;&gt;"",A22,"")</f>
        <v/>
      </c>
      <c r="H22" s="249" t="str">
        <f aca="false">IF(G22&lt;&gt;"",B22,"")</f>
        <v/>
      </c>
      <c r="I22" s="247" t="str">
        <f aca="false">IF(G22&lt;&gt;"",C22,"")</f>
        <v/>
      </c>
      <c r="J22" s="248" t="str">
        <f aca="false">IF(G22&lt;&gt;"",D22,"")</f>
        <v/>
      </c>
      <c r="K22" s="248" t="str">
        <f aca="false">IF(G22&lt;&gt;"",E22,"")</f>
        <v/>
      </c>
      <c r="L22" s="247" t="str">
        <f aca="false">IF(G22&lt;&gt;"",'Γενικά Δεδομένα'!$I$6*365,"")</f>
        <v/>
      </c>
      <c r="M22" s="250" t="str">
        <f aca="false">IF(G22&lt;&gt;"",Υπολογισμοί!G17,"")</f>
        <v/>
      </c>
      <c r="N22" s="251" t="str">
        <f aca="false">IF(G22&lt;&gt;"",'Γενικά Δεδομένα'!$I$4,"")</f>
        <v/>
      </c>
      <c r="O22" s="250" t="str">
        <f aca="false">IF(G22&lt;&gt;"",M22*'Γενικά Δεδομένα'!$I$4,"")</f>
        <v/>
      </c>
      <c r="Q22" s="245" t="str">
        <f aca="false">IF(G22&lt;&gt;"",G22,"")</f>
        <v/>
      </c>
      <c r="R22" s="249" t="str">
        <f aca="false">IF(Q22&lt;&gt;"",H22,"")</f>
        <v/>
      </c>
      <c r="S22" s="252" t="str">
        <f aca="false">IF(Q22&lt;&gt;"",I22,"")</f>
        <v/>
      </c>
      <c r="T22" s="253"/>
      <c r="U22" s="254" t="str">
        <f aca="false">IF(Q22&lt;&gt;"",'Νέα ΦΣ'!D17,"")</f>
        <v/>
      </c>
      <c r="V22" s="233" t="str">
        <f aca="false">IF(Q22&lt;&gt;"",'Νέα ΦΣ'!M17,"")</f>
        <v/>
      </c>
      <c r="W22" s="233" t="str">
        <f aca="false">IF(Q22&lt;&gt;"",V22,"")</f>
        <v/>
      </c>
      <c r="X22" s="233" t="str">
        <f aca="false">IF(Q22&lt;&gt;"",'Νέα ΦΣ'!O17,"")</f>
        <v/>
      </c>
      <c r="Y22" s="248" t="str">
        <f aca="false">IF(Q22&lt;&gt;"",D22+E22,"")</f>
        <v/>
      </c>
      <c r="AA22" s="245" t="str">
        <f aca="false">IF(U22&lt;&gt;"",U22,"")</f>
        <v/>
      </c>
      <c r="AB22" s="249" t="str">
        <f aca="false">IF(AA22&lt;&gt;"",V22,"")</f>
        <v/>
      </c>
      <c r="AC22" s="249" t="str">
        <f aca="false">IF(AA22&lt;&gt;"",W22,"")</f>
        <v/>
      </c>
      <c r="AD22" s="249" t="str">
        <f aca="false">IF(AA22&lt;&gt;"",X22,"")</f>
        <v/>
      </c>
      <c r="AE22" s="249" t="str">
        <f aca="false">IF(Q22&lt;&gt;"",IF(AD22="ΝΑΙ",15,""),"")</f>
        <v/>
      </c>
      <c r="AF22" s="248" t="str">
        <f aca="false">IF(AA22&lt;&gt;"",D22+E22,"")</f>
        <v/>
      </c>
      <c r="AG22" s="249" t="str">
        <f aca="false">IF(AA22&lt;&gt;"",0,"")</f>
        <v/>
      </c>
      <c r="AH22" s="250" t="str">
        <f aca="false">+L22</f>
        <v/>
      </c>
      <c r="AI22" s="250" t="str">
        <f aca="false">IF(AA22&lt;&gt;"",Υπολογισμοί!H17,"")</f>
        <v/>
      </c>
      <c r="AJ22" s="255" t="str">
        <f aca="false">IF(AA22&lt;&gt;"",'Γενικά Δεδομένα'!$I$4,"")</f>
        <v/>
      </c>
      <c r="AK22" s="250" t="str">
        <f aca="false">IF(AA22&lt;&gt;"",AI22*AJ22,"")</f>
        <v/>
      </c>
      <c r="AM22" s="256"/>
      <c r="AO22" s="254" t="str">
        <f aca="false">IF(AA22&lt;&gt;"",AA22,"")</f>
        <v/>
      </c>
      <c r="AP22" s="233" t="str">
        <f aca="false">IF(AO22&lt;&gt;"",AB22,"")</f>
        <v/>
      </c>
      <c r="AQ22" s="233" t="str">
        <f aca="false">IF(AO22&lt;&gt;"",AC22,"")</f>
        <v/>
      </c>
      <c r="AR22" s="233" t="str">
        <f aca="false">IF(AO22&lt;&gt;"",AD22,"")</f>
        <v/>
      </c>
      <c r="AS22" s="248" t="str">
        <f aca="false">IF(AO22&lt;&gt;"",'Νέα ΦΣ'!I17+'Νέα ΦΣ'!J17,"")</f>
        <v/>
      </c>
      <c r="AT22" s="247" t="str">
        <f aca="false">IF(AO22&lt;&gt;"",'Νέα ΦΣ'!N17,"")</f>
        <v/>
      </c>
      <c r="AU22" s="247" t="str">
        <f aca="false">IF(AO22&lt;&gt;"",Υπολογισμοί!J17,"")</f>
        <v/>
      </c>
      <c r="AW22" s="233" t="str">
        <f aca="false">IF(Βραχίονες!C17&lt;&gt;"",Βραχίονες!F17+Βραχίονες!G17,"")</f>
        <v/>
      </c>
      <c r="AX22" s="247" t="str">
        <f aca="false">IF(Βραχίονες!C17&lt;&gt;"",Υπολογισμοί!K17,"")</f>
        <v/>
      </c>
      <c r="AY22" s="247" t="str">
        <f aca="false">IF(Βραχίονες!C17&lt;&gt;"",Υπολογισμοί!L17,"")</f>
        <v/>
      </c>
      <c r="AZ22" s="247" t="str">
        <f aca="false">IF(Βραχίονες!C17&lt;&gt;"",Υπολογισμοί!K17+Υπολογισμοί!L17,"")</f>
        <v/>
      </c>
    </row>
    <row r="23" customFormat="false" ht="10.2" hidden="false" customHeight="false" outlineLevel="0" collapsed="false">
      <c r="A23" s="245" t="str">
        <f aca="false">IF('Συμβατικά ΦΣ'!B18&lt;&gt;"",'Συμβατικά ΦΣ'!C18,"")</f>
        <v/>
      </c>
      <c r="B23" s="246" t="str">
        <f aca="false">IF('Συμβατικά ΦΣ'!B18&lt;&gt;"",'Συμβατικά ΦΣ'!I18,"")</f>
        <v/>
      </c>
      <c r="C23" s="247" t="str">
        <f aca="false">IF('Συμβατικά ΦΣ'!B18&lt;&gt;"",'Συμβατικά ΦΣ'!J18,"")</f>
        <v/>
      </c>
      <c r="D23" s="248" t="str">
        <f aca="false">IF('Συμβατικά ΦΣ'!B18&lt;&gt;"",'Συμβατικά ΦΣ'!L18,"")</f>
        <v/>
      </c>
      <c r="E23" s="246" t="str">
        <f aca="false">IF('Συμβατικά ΦΣ'!B18&lt;&gt;"",'Συμβατικά ΦΣ'!K18,"")</f>
        <v/>
      </c>
      <c r="G23" s="245" t="str">
        <f aca="false">IF(A23&lt;&gt;"",A23,"")</f>
        <v/>
      </c>
      <c r="H23" s="249" t="str">
        <f aca="false">IF(G23&lt;&gt;"",B23,"")</f>
        <v/>
      </c>
      <c r="I23" s="247" t="str">
        <f aca="false">IF(G23&lt;&gt;"",C23,"")</f>
        <v/>
      </c>
      <c r="J23" s="248" t="str">
        <f aca="false">IF(G23&lt;&gt;"",D23,"")</f>
        <v/>
      </c>
      <c r="K23" s="248" t="str">
        <f aca="false">IF(G23&lt;&gt;"",E23,"")</f>
        <v/>
      </c>
      <c r="L23" s="247" t="str">
        <f aca="false">IF(G23&lt;&gt;"",'Γενικά Δεδομένα'!$I$6*365,"")</f>
        <v/>
      </c>
      <c r="M23" s="250" t="str">
        <f aca="false">IF(G23&lt;&gt;"",Υπολογισμοί!G18,"")</f>
        <v/>
      </c>
      <c r="N23" s="251" t="str">
        <f aca="false">IF(G23&lt;&gt;"",'Γενικά Δεδομένα'!$I$4,"")</f>
        <v/>
      </c>
      <c r="O23" s="250" t="str">
        <f aca="false">IF(G23&lt;&gt;"",M23*'Γενικά Δεδομένα'!$I$4,"")</f>
        <v/>
      </c>
      <c r="Q23" s="245" t="str">
        <f aca="false">IF(G23&lt;&gt;"",G23,"")</f>
        <v/>
      </c>
      <c r="R23" s="249" t="str">
        <f aca="false">IF(Q23&lt;&gt;"",H23,"")</f>
        <v/>
      </c>
      <c r="S23" s="252" t="str">
        <f aca="false">IF(Q23&lt;&gt;"",I23,"")</f>
        <v/>
      </c>
      <c r="T23" s="253"/>
      <c r="U23" s="254" t="str">
        <f aca="false">IF(Q23&lt;&gt;"",'Νέα ΦΣ'!D18,"")</f>
        <v/>
      </c>
      <c r="V23" s="233" t="str">
        <f aca="false">IF(Q23&lt;&gt;"",'Νέα ΦΣ'!M18,"")</f>
        <v/>
      </c>
      <c r="W23" s="233" t="str">
        <f aca="false">IF(Q23&lt;&gt;"",V23,"")</f>
        <v/>
      </c>
      <c r="X23" s="233" t="str">
        <f aca="false">IF(Q23&lt;&gt;"",'Νέα ΦΣ'!O18,"")</f>
        <v/>
      </c>
      <c r="Y23" s="248" t="str">
        <f aca="false">IF(Q23&lt;&gt;"",D23+E23,"")</f>
        <v/>
      </c>
      <c r="AA23" s="245" t="str">
        <f aca="false">IF(U23&lt;&gt;"",U23,"")</f>
        <v/>
      </c>
      <c r="AB23" s="249" t="str">
        <f aca="false">IF(AA23&lt;&gt;"",V23,"")</f>
        <v/>
      </c>
      <c r="AC23" s="249" t="str">
        <f aca="false">IF(AA23&lt;&gt;"",W23,"")</f>
        <v/>
      </c>
      <c r="AD23" s="249" t="str">
        <f aca="false">IF(AA23&lt;&gt;"",X23,"")</f>
        <v/>
      </c>
      <c r="AE23" s="249" t="str">
        <f aca="false">IF(Q23&lt;&gt;"",IF(AD23="ΝΑΙ",15,""),"")</f>
        <v/>
      </c>
      <c r="AF23" s="248" t="str">
        <f aca="false">IF(AA23&lt;&gt;"",D23+E23,"")</f>
        <v/>
      </c>
      <c r="AG23" s="249" t="str">
        <f aca="false">IF(AA23&lt;&gt;"",0,"")</f>
        <v/>
      </c>
      <c r="AH23" s="250" t="str">
        <f aca="false">+L23</f>
        <v/>
      </c>
      <c r="AI23" s="250" t="str">
        <f aca="false">IF(AA23&lt;&gt;"",Υπολογισμοί!H18,"")</f>
        <v/>
      </c>
      <c r="AJ23" s="255" t="str">
        <f aca="false">IF(AA23&lt;&gt;"",'Γενικά Δεδομένα'!$I$4,"")</f>
        <v/>
      </c>
      <c r="AK23" s="250" t="str">
        <f aca="false">IF(AA23&lt;&gt;"",AI23*AJ23,"")</f>
        <v/>
      </c>
      <c r="AM23" s="256"/>
      <c r="AO23" s="254" t="str">
        <f aca="false">IF(AA23&lt;&gt;"",AA23,"")</f>
        <v/>
      </c>
      <c r="AP23" s="233" t="str">
        <f aca="false">IF(AO23&lt;&gt;"",AB23,"")</f>
        <v/>
      </c>
      <c r="AQ23" s="233" t="str">
        <f aca="false">IF(AO23&lt;&gt;"",AC23,"")</f>
        <v/>
      </c>
      <c r="AR23" s="233" t="str">
        <f aca="false">IF(AO23&lt;&gt;"",AD23,"")</f>
        <v/>
      </c>
      <c r="AS23" s="248" t="str">
        <f aca="false">IF(AO23&lt;&gt;"",'Νέα ΦΣ'!I18+'Νέα ΦΣ'!J18,"")</f>
        <v/>
      </c>
      <c r="AT23" s="247" t="str">
        <f aca="false">IF(AO23&lt;&gt;"",'Νέα ΦΣ'!N18,"")</f>
        <v/>
      </c>
      <c r="AU23" s="247" t="str">
        <f aca="false">IF(AO23&lt;&gt;"",Υπολογισμοί!J18,"")</f>
        <v/>
      </c>
      <c r="AW23" s="233" t="str">
        <f aca="false">IF(Βραχίονες!C18&lt;&gt;"",Βραχίονες!F18+Βραχίονες!G18,"")</f>
        <v/>
      </c>
      <c r="AX23" s="247" t="str">
        <f aca="false">IF(Βραχίονες!C18&lt;&gt;"",Υπολογισμοί!K18,"")</f>
        <v/>
      </c>
      <c r="AY23" s="247" t="str">
        <f aca="false">IF(Βραχίονες!C18&lt;&gt;"",Υπολογισμοί!L18,"")</f>
        <v/>
      </c>
      <c r="AZ23" s="247" t="str">
        <f aca="false">IF(Βραχίονες!C18&lt;&gt;"",Υπολογισμοί!K18+Υπολογισμοί!L18,"")</f>
        <v/>
      </c>
    </row>
    <row r="24" customFormat="false" ht="10.2" hidden="false" customHeight="false" outlineLevel="0" collapsed="false">
      <c r="A24" s="245" t="str">
        <f aca="false">IF('Συμβατικά ΦΣ'!B19&lt;&gt;"",'Συμβατικά ΦΣ'!C19,"")</f>
        <v/>
      </c>
      <c r="B24" s="246" t="str">
        <f aca="false">IF('Συμβατικά ΦΣ'!B19&lt;&gt;"",'Συμβατικά ΦΣ'!I19,"")</f>
        <v/>
      </c>
      <c r="C24" s="247" t="str">
        <f aca="false">IF('Συμβατικά ΦΣ'!B19&lt;&gt;"",'Συμβατικά ΦΣ'!J19,"")</f>
        <v/>
      </c>
      <c r="D24" s="248" t="str">
        <f aca="false">IF('Συμβατικά ΦΣ'!B19&lt;&gt;"",'Συμβατικά ΦΣ'!L19,"")</f>
        <v/>
      </c>
      <c r="E24" s="246" t="str">
        <f aca="false">IF('Συμβατικά ΦΣ'!B19&lt;&gt;"",'Συμβατικά ΦΣ'!K19,"")</f>
        <v/>
      </c>
      <c r="G24" s="245" t="str">
        <f aca="false">IF(A24&lt;&gt;"",A24,"")</f>
        <v/>
      </c>
      <c r="H24" s="249" t="str">
        <f aca="false">IF(G24&lt;&gt;"",B24,"")</f>
        <v/>
      </c>
      <c r="I24" s="247" t="str">
        <f aca="false">IF(G24&lt;&gt;"",C24,"")</f>
        <v/>
      </c>
      <c r="J24" s="248" t="str">
        <f aca="false">IF(G24&lt;&gt;"",D24,"")</f>
        <v/>
      </c>
      <c r="K24" s="248" t="str">
        <f aca="false">IF(G24&lt;&gt;"",E24,"")</f>
        <v/>
      </c>
      <c r="L24" s="247" t="str">
        <f aca="false">IF(G24&lt;&gt;"",'Γενικά Δεδομένα'!$I$6*365,"")</f>
        <v/>
      </c>
      <c r="M24" s="250" t="str">
        <f aca="false">IF(G24&lt;&gt;"",Υπολογισμοί!G19,"")</f>
        <v/>
      </c>
      <c r="N24" s="251" t="str">
        <f aca="false">IF(G24&lt;&gt;"",'Γενικά Δεδομένα'!$I$4,"")</f>
        <v/>
      </c>
      <c r="O24" s="250" t="str">
        <f aca="false">IF(G24&lt;&gt;"",M24*'Γενικά Δεδομένα'!$I$4,"")</f>
        <v/>
      </c>
      <c r="Q24" s="245" t="str">
        <f aca="false">IF(G24&lt;&gt;"",G24,"")</f>
        <v/>
      </c>
      <c r="R24" s="249" t="str">
        <f aca="false">IF(Q24&lt;&gt;"",H24,"")</f>
        <v/>
      </c>
      <c r="S24" s="252" t="str">
        <f aca="false">IF(Q24&lt;&gt;"",I24,"")</f>
        <v/>
      </c>
      <c r="T24" s="253"/>
      <c r="U24" s="254" t="str">
        <f aca="false">IF(Q24&lt;&gt;"",'Νέα ΦΣ'!D19,"")</f>
        <v/>
      </c>
      <c r="V24" s="233" t="str">
        <f aca="false">IF(Q24&lt;&gt;"",'Νέα ΦΣ'!M19,"")</f>
        <v/>
      </c>
      <c r="W24" s="233" t="str">
        <f aca="false">IF(Q24&lt;&gt;"",V24,"")</f>
        <v/>
      </c>
      <c r="X24" s="233" t="str">
        <f aca="false">IF(Q24&lt;&gt;"",'Νέα ΦΣ'!O19,"")</f>
        <v/>
      </c>
      <c r="Y24" s="248" t="str">
        <f aca="false">IF(Q24&lt;&gt;"",D24+E24,"")</f>
        <v/>
      </c>
      <c r="AA24" s="245" t="str">
        <f aca="false">IF(U24&lt;&gt;"",U24,"")</f>
        <v/>
      </c>
      <c r="AB24" s="249" t="str">
        <f aca="false">IF(AA24&lt;&gt;"",V24,"")</f>
        <v/>
      </c>
      <c r="AC24" s="249" t="str">
        <f aca="false">IF(AA24&lt;&gt;"",W24,"")</f>
        <v/>
      </c>
      <c r="AD24" s="249" t="str">
        <f aca="false">IF(AA24&lt;&gt;"",X24,"")</f>
        <v/>
      </c>
      <c r="AE24" s="249" t="str">
        <f aca="false">IF(Q24&lt;&gt;"",IF(AD24="ΝΑΙ",15,""),"")</f>
        <v/>
      </c>
      <c r="AF24" s="248" t="str">
        <f aca="false">IF(AA24&lt;&gt;"",D24+E24,"")</f>
        <v/>
      </c>
      <c r="AG24" s="249" t="str">
        <f aca="false">IF(AA24&lt;&gt;"",0,"")</f>
        <v/>
      </c>
      <c r="AH24" s="250" t="str">
        <f aca="false">+L24</f>
        <v/>
      </c>
      <c r="AI24" s="250" t="str">
        <f aca="false">IF(AA24&lt;&gt;"",Υπολογισμοί!H19,"")</f>
        <v/>
      </c>
      <c r="AJ24" s="255" t="str">
        <f aca="false">IF(AA24&lt;&gt;"",'Γενικά Δεδομένα'!$I$4,"")</f>
        <v/>
      </c>
      <c r="AK24" s="250" t="str">
        <f aca="false">IF(AA24&lt;&gt;"",AI24*AJ24,"")</f>
        <v/>
      </c>
      <c r="AM24" s="256"/>
      <c r="AO24" s="254" t="str">
        <f aca="false">IF(AA24&lt;&gt;"",AA24,"")</f>
        <v/>
      </c>
      <c r="AP24" s="233" t="str">
        <f aca="false">IF(AO24&lt;&gt;"",AB24,"")</f>
        <v/>
      </c>
      <c r="AQ24" s="233" t="str">
        <f aca="false">IF(AO24&lt;&gt;"",AC24,"")</f>
        <v/>
      </c>
      <c r="AR24" s="233" t="str">
        <f aca="false">IF(AO24&lt;&gt;"",AD24,"")</f>
        <v/>
      </c>
      <c r="AS24" s="248" t="str">
        <f aca="false">IF(AO24&lt;&gt;"",'Νέα ΦΣ'!I19+'Νέα ΦΣ'!J19,"")</f>
        <v/>
      </c>
      <c r="AT24" s="247" t="str">
        <f aca="false">IF(AO24&lt;&gt;"",'Νέα ΦΣ'!N19,"")</f>
        <v/>
      </c>
      <c r="AU24" s="247" t="str">
        <f aca="false">IF(AO24&lt;&gt;"",Υπολογισμοί!J19,"")</f>
        <v/>
      </c>
      <c r="AW24" s="233" t="str">
        <f aca="false">IF(Βραχίονες!C19&lt;&gt;"",Βραχίονες!F19+Βραχίονες!G19,"")</f>
        <v/>
      </c>
      <c r="AX24" s="247" t="str">
        <f aca="false">IF(Βραχίονες!C19&lt;&gt;"",Υπολογισμοί!K19,"")</f>
        <v/>
      </c>
      <c r="AY24" s="247" t="str">
        <f aca="false">IF(Βραχίονες!C19&lt;&gt;"",Υπολογισμοί!L19,"")</f>
        <v/>
      </c>
      <c r="AZ24" s="247" t="str">
        <f aca="false">IF(Βραχίονες!C19&lt;&gt;"",Υπολογισμοί!K19+Υπολογισμοί!L19,"")</f>
        <v/>
      </c>
    </row>
    <row r="25" customFormat="false" ht="10.2" hidden="false" customHeight="false" outlineLevel="0" collapsed="false">
      <c r="A25" s="245" t="str">
        <f aca="false">IF('Συμβατικά ΦΣ'!B20&lt;&gt;"",'Συμβατικά ΦΣ'!C20,"")</f>
        <v/>
      </c>
      <c r="B25" s="246" t="str">
        <f aca="false">IF('Συμβατικά ΦΣ'!B20&lt;&gt;"",'Συμβατικά ΦΣ'!I20,"")</f>
        <v/>
      </c>
      <c r="C25" s="247" t="str">
        <f aca="false">IF('Συμβατικά ΦΣ'!B20&lt;&gt;"",'Συμβατικά ΦΣ'!J20,"")</f>
        <v/>
      </c>
      <c r="D25" s="248" t="str">
        <f aca="false">IF('Συμβατικά ΦΣ'!B20&lt;&gt;"",'Συμβατικά ΦΣ'!L20,"")</f>
        <v/>
      </c>
      <c r="E25" s="246" t="str">
        <f aca="false">IF('Συμβατικά ΦΣ'!B20&lt;&gt;"",'Συμβατικά ΦΣ'!K20,"")</f>
        <v/>
      </c>
      <c r="G25" s="245" t="str">
        <f aca="false">IF(A25&lt;&gt;"",A25,"")</f>
        <v/>
      </c>
      <c r="H25" s="249" t="str">
        <f aca="false">IF(G25&lt;&gt;"",B25,"")</f>
        <v/>
      </c>
      <c r="I25" s="247" t="str">
        <f aca="false">IF(G25&lt;&gt;"",C25,"")</f>
        <v/>
      </c>
      <c r="J25" s="248" t="str">
        <f aca="false">IF(G25&lt;&gt;"",D25,"")</f>
        <v/>
      </c>
      <c r="K25" s="248" t="str">
        <f aca="false">IF(G25&lt;&gt;"",E25,"")</f>
        <v/>
      </c>
      <c r="L25" s="247" t="str">
        <f aca="false">IF(G25&lt;&gt;"",'Γενικά Δεδομένα'!$I$6*365,"")</f>
        <v/>
      </c>
      <c r="M25" s="250" t="str">
        <f aca="false">IF(G25&lt;&gt;"",Υπολογισμοί!G20,"")</f>
        <v/>
      </c>
      <c r="N25" s="251" t="str">
        <f aca="false">IF(G25&lt;&gt;"",'Γενικά Δεδομένα'!$I$4,"")</f>
        <v/>
      </c>
      <c r="O25" s="250" t="str">
        <f aca="false">IF(G25&lt;&gt;"",M25*'Γενικά Δεδομένα'!$I$4,"")</f>
        <v/>
      </c>
      <c r="Q25" s="245" t="str">
        <f aca="false">IF(G25&lt;&gt;"",G25,"")</f>
        <v/>
      </c>
      <c r="R25" s="249" t="str">
        <f aca="false">IF(Q25&lt;&gt;"",H25,"")</f>
        <v/>
      </c>
      <c r="S25" s="252" t="str">
        <f aca="false">IF(Q25&lt;&gt;"",I25,"")</f>
        <v/>
      </c>
      <c r="T25" s="253"/>
      <c r="U25" s="254" t="str">
        <f aca="false">IF(Q25&lt;&gt;"",'Νέα ΦΣ'!D20,"")</f>
        <v/>
      </c>
      <c r="V25" s="233" t="str">
        <f aca="false">IF(Q25&lt;&gt;"",'Νέα ΦΣ'!M20,"")</f>
        <v/>
      </c>
      <c r="W25" s="233" t="str">
        <f aca="false">IF(Q25&lt;&gt;"",V25,"")</f>
        <v/>
      </c>
      <c r="X25" s="233" t="str">
        <f aca="false">IF(Q25&lt;&gt;"",'Νέα ΦΣ'!O20,"")</f>
        <v/>
      </c>
      <c r="Y25" s="248" t="str">
        <f aca="false">IF(Q25&lt;&gt;"",D25+E25,"")</f>
        <v/>
      </c>
      <c r="AA25" s="245" t="str">
        <f aca="false">IF(U25&lt;&gt;"",U25,"")</f>
        <v/>
      </c>
      <c r="AB25" s="249" t="str">
        <f aca="false">IF(AA25&lt;&gt;"",V25,"")</f>
        <v/>
      </c>
      <c r="AC25" s="249" t="str">
        <f aca="false">IF(AA25&lt;&gt;"",W25,"")</f>
        <v/>
      </c>
      <c r="AD25" s="249" t="str">
        <f aca="false">IF(AA25&lt;&gt;"",X25,"")</f>
        <v/>
      </c>
      <c r="AE25" s="249" t="str">
        <f aca="false">IF(Q25&lt;&gt;"",IF(AD25="ΝΑΙ",15,""),"")</f>
        <v/>
      </c>
      <c r="AF25" s="248" t="str">
        <f aca="false">IF(AA25&lt;&gt;"",D25+E25,"")</f>
        <v/>
      </c>
      <c r="AG25" s="249" t="str">
        <f aca="false">IF(AA25&lt;&gt;"",0,"")</f>
        <v/>
      </c>
      <c r="AH25" s="250" t="str">
        <f aca="false">+L25</f>
        <v/>
      </c>
      <c r="AI25" s="250" t="str">
        <f aca="false">IF(AA25&lt;&gt;"",Υπολογισμοί!H20,"")</f>
        <v/>
      </c>
      <c r="AJ25" s="255" t="str">
        <f aca="false">IF(AA25&lt;&gt;"",'Γενικά Δεδομένα'!$I$4,"")</f>
        <v/>
      </c>
      <c r="AK25" s="250" t="str">
        <f aca="false">IF(AA25&lt;&gt;"",AI25*AJ25,"")</f>
        <v/>
      </c>
      <c r="AM25" s="256"/>
      <c r="AO25" s="254" t="str">
        <f aca="false">IF(AA25&lt;&gt;"",AA25,"")</f>
        <v/>
      </c>
      <c r="AP25" s="233" t="str">
        <f aca="false">IF(AO25&lt;&gt;"",AB25,"")</f>
        <v/>
      </c>
      <c r="AQ25" s="233" t="str">
        <f aca="false">IF(AO25&lt;&gt;"",AC25,"")</f>
        <v/>
      </c>
      <c r="AR25" s="233" t="str">
        <f aca="false">IF(AO25&lt;&gt;"",AD25,"")</f>
        <v/>
      </c>
      <c r="AS25" s="248" t="str">
        <f aca="false">IF(AO25&lt;&gt;"",'Νέα ΦΣ'!I20+'Νέα ΦΣ'!J20,"")</f>
        <v/>
      </c>
      <c r="AT25" s="247" t="str">
        <f aca="false">IF(AO25&lt;&gt;"",'Νέα ΦΣ'!N20,"")</f>
        <v/>
      </c>
      <c r="AU25" s="247" t="str">
        <f aca="false">IF(AO25&lt;&gt;"",Υπολογισμοί!J20,"")</f>
        <v/>
      </c>
      <c r="AW25" s="233" t="str">
        <f aca="false">IF(Βραχίονες!C20&lt;&gt;"",Βραχίονες!F20+Βραχίονες!G20,"")</f>
        <v/>
      </c>
      <c r="AX25" s="247" t="str">
        <f aca="false">IF(Βραχίονες!C20&lt;&gt;"",Υπολογισμοί!K20,"")</f>
        <v/>
      </c>
      <c r="AY25" s="247" t="str">
        <f aca="false">IF(Βραχίονες!C20&lt;&gt;"",Υπολογισμοί!L20,"")</f>
        <v/>
      </c>
      <c r="AZ25" s="247" t="str">
        <f aca="false">IF(Βραχίονες!C20&lt;&gt;"",Υπολογισμοί!K20+Υπολογισμοί!L20,"")</f>
        <v/>
      </c>
    </row>
    <row r="26" customFormat="false" ht="10.2" hidden="false" customHeight="false" outlineLevel="0" collapsed="false">
      <c r="A26" s="245" t="str">
        <f aca="false">IF('Συμβατικά ΦΣ'!B21&lt;&gt;"",'Συμβατικά ΦΣ'!C21,"")</f>
        <v/>
      </c>
      <c r="B26" s="246" t="str">
        <f aca="false">IF('Συμβατικά ΦΣ'!B21&lt;&gt;"",'Συμβατικά ΦΣ'!I21,"")</f>
        <v/>
      </c>
      <c r="C26" s="247" t="str">
        <f aca="false">IF('Συμβατικά ΦΣ'!B21&lt;&gt;"",'Συμβατικά ΦΣ'!J21,"")</f>
        <v/>
      </c>
      <c r="D26" s="248" t="str">
        <f aca="false">IF('Συμβατικά ΦΣ'!B21&lt;&gt;"",'Συμβατικά ΦΣ'!L21,"")</f>
        <v/>
      </c>
      <c r="E26" s="246" t="str">
        <f aca="false">IF('Συμβατικά ΦΣ'!B21&lt;&gt;"",'Συμβατικά ΦΣ'!K21,"")</f>
        <v/>
      </c>
      <c r="G26" s="245" t="str">
        <f aca="false">IF(A26&lt;&gt;"",A26,"")</f>
        <v/>
      </c>
      <c r="H26" s="249" t="str">
        <f aca="false">IF(G26&lt;&gt;"",B26,"")</f>
        <v/>
      </c>
      <c r="I26" s="247" t="str">
        <f aca="false">IF(G26&lt;&gt;"",C26,"")</f>
        <v/>
      </c>
      <c r="J26" s="248" t="str">
        <f aca="false">IF(G26&lt;&gt;"",D26,"")</f>
        <v/>
      </c>
      <c r="K26" s="248" t="str">
        <f aca="false">IF(G26&lt;&gt;"",E26,"")</f>
        <v/>
      </c>
      <c r="L26" s="247" t="str">
        <f aca="false">IF(G26&lt;&gt;"",'Γενικά Δεδομένα'!$I$6*365,"")</f>
        <v/>
      </c>
      <c r="M26" s="250" t="str">
        <f aca="false">IF(G26&lt;&gt;"",Υπολογισμοί!G21,"")</f>
        <v/>
      </c>
      <c r="N26" s="251" t="str">
        <f aca="false">IF(G26&lt;&gt;"",'Γενικά Δεδομένα'!$I$4,"")</f>
        <v/>
      </c>
      <c r="O26" s="250" t="str">
        <f aca="false">IF(G26&lt;&gt;"",M26*'Γενικά Δεδομένα'!$I$4,"")</f>
        <v/>
      </c>
      <c r="Q26" s="245" t="str">
        <f aca="false">IF(G26&lt;&gt;"",G26,"")</f>
        <v/>
      </c>
      <c r="R26" s="249" t="str">
        <f aca="false">IF(Q26&lt;&gt;"",H26,"")</f>
        <v/>
      </c>
      <c r="S26" s="252" t="str">
        <f aca="false">IF(Q26&lt;&gt;"",I26,"")</f>
        <v/>
      </c>
      <c r="T26" s="253"/>
      <c r="U26" s="254" t="str">
        <f aca="false">IF(Q26&lt;&gt;"",'Νέα ΦΣ'!D21,"")</f>
        <v/>
      </c>
      <c r="V26" s="233" t="str">
        <f aca="false">IF(Q26&lt;&gt;"",'Νέα ΦΣ'!M21,"")</f>
        <v/>
      </c>
      <c r="W26" s="233" t="str">
        <f aca="false">IF(Q26&lt;&gt;"",V26,"")</f>
        <v/>
      </c>
      <c r="X26" s="233" t="str">
        <f aca="false">IF(Q26&lt;&gt;"",'Νέα ΦΣ'!O21,"")</f>
        <v/>
      </c>
      <c r="Y26" s="248" t="str">
        <f aca="false">IF(Q26&lt;&gt;"",D26+E26,"")</f>
        <v/>
      </c>
      <c r="AA26" s="245" t="str">
        <f aca="false">IF(U26&lt;&gt;"",U26,"")</f>
        <v/>
      </c>
      <c r="AB26" s="249" t="str">
        <f aca="false">IF(AA26&lt;&gt;"",V26,"")</f>
        <v/>
      </c>
      <c r="AC26" s="249" t="str">
        <f aca="false">IF(AA26&lt;&gt;"",W26,"")</f>
        <v/>
      </c>
      <c r="AD26" s="249" t="str">
        <f aca="false">IF(AA26&lt;&gt;"",X26,"")</f>
        <v/>
      </c>
      <c r="AE26" s="249" t="str">
        <f aca="false">IF(Q26&lt;&gt;"",IF(AD26="ΝΑΙ",15,""),"")</f>
        <v/>
      </c>
      <c r="AF26" s="248" t="str">
        <f aca="false">IF(AA26&lt;&gt;"",D26+E26,"")</f>
        <v/>
      </c>
      <c r="AG26" s="249" t="str">
        <f aca="false">IF(AA26&lt;&gt;"",0,"")</f>
        <v/>
      </c>
      <c r="AH26" s="250" t="str">
        <f aca="false">+L26</f>
        <v/>
      </c>
      <c r="AI26" s="250" t="str">
        <f aca="false">IF(AA26&lt;&gt;"",Υπολογισμοί!H21,"")</f>
        <v/>
      </c>
      <c r="AJ26" s="255" t="str">
        <f aca="false">IF(AA26&lt;&gt;"",'Γενικά Δεδομένα'!$I$4,"")</f>
        <v/>
      </c>
      <c r="AK26" s="250" t="str">
        <f aca="false">IF(AA26&lt;&gt;"",AI26*AJ26,"")</f>
        <v/>
      </c>
      <c r="AM26" s="256"/>
      <c r="AO26" s="254" t="str">
        <f aca="false">IF(AA26&lt;&gt;"",AA26,"")</f>
        <v/>
      </c>
      <c r="AP26" s="233" t="str">
        <f aca="false">IF(AO26&lt;&gt;"",AB26,"")</f>
        <v/>
      </c>
      <c r="AQ26" s="233" t="str">
        <f aca="false">IF(AO26&lt;&gt;"",AC26,"")</f>
        <v/>
      </c>
      <c r="AR26" s="233" t="str">
        <f aca="false">IF(AO26&lt;&gt;"",AD26,"")</f>
        <v/>
      </c>
      <c r="AS26" s="248" t="str">
        <f aca="false">IF(AO26&lt;&gt;"",'Νέα ΦΣ'!I21+'Νέα ΦΣ'!J21,"")</f>
        <v/>
      </c>
      <c r="AT26" s="247" t="str">
        <f aca="false">IF(AO26&lt;&gt;"",'Νέα ΦΣ'!N21,"")</f>
        <v/>
      </c>
      <c r="AU26" s="247" t="str">
        <f aca="false">IF(AO26&lt;&gt;"",Υπολογισμοί!J21,"")</f>
        <v/>
      </c>
      <c r="AW26" s="233" t="str">
        <f aca="false">IF(Βραχίονες!C21&lt;&gt;"",Βραχίονες!F21+Βραχίονες!G21,"")</f>
        <v/>
      </c>
      <c r="AX26" s="247" t="str">
        <f aca="false">IF(Βραχίονες!C21&lt;&gt;"",Υπολογισμοί!K21,"")</f>
        <v/>
      </c>
      <c r="AY26" s="247" t="str">
        <f aca="false">IF(Βραχίονες!C21&lt;&gt;"",Υπολογισμοί!L21,"")</f>
        <v/>
      </c>
      <c r="AZ26" s="247" t="str">
        <f aca="false">IF(Βραχίονες!C21&lt;&gt;"",Υπολογισμοί!K21+Υπολογισμοί!L21,"")</f>
        <v/>
      </c>
    </row>
    <row r="27" customFormat="false" ht="10.2" hidden="false" customHeight="false" outlineLevel="0" collapsed="false">
      <c r="A27" s="245" t="str">
        <f aca="false">IF('Συμβατικά ΦΣ'!B22&lt;&gt;"",'Συμβατικά ΦΣ'!C22,"")</f>
        <v/>
      </c>
      <c r="B27" s="246" t="str">
        <f aca="false">IF('Συμβατικά ΦΣ'!B22&lt;&gt;"",'Συμβατικά ΦΣ'!I22,"")</f>
        <v/>
      </c>
      <c r="C27" s="247" t="str">
        <f aca="false">IF('Συμβατικά ΦΣ'!B22&lt;&gt;"",'Συμβατικά ΦΣ'!J22,"")</f>
        <v/>
      </c>
      <c r="D27" s="248" t="str">
        <f aca="false">IF('Συμβατικά ΦΣ'!B22&lt;&gt;"",'Συμβατικά ΦΣ'!L22,"")</f>
        <v/>
      </c>
      <c r="E27" s="246" t="str">
        <f aca="false">IF('Συμβατικά ΦΣ'!B22&lt;&gt;"",'Συμβατικά ΦΣ'!K22,"")</f>
        <v/>
      </c>
      <c r="G27" s="245" t="str">
        <f aca="false">IF(A27&lt;&gt;"",A27,"")</f>
        <v/>
      </c>
      <c r="H27" s="249" t="str">
        <f aca="false">IF(G27&lt;&gt;"",B27,"")</f>
        <v/>
      </c>
      <c r="I27" s="247" t="str">
        <f aca="false">IF(G27&lt;&gt;"",C27,"")</f>
        <v/>
      </c>
      <c r="J27" s="248" t="str">
        <f aca="false">IF(G27&lt;&gt;"",D27,"")</f>
        <v/>
      </c>
      <c r="K27" s="248" t="str">
        <f aca="false">IF(G27&lt;&gt;"",E27,"")</f>
        <v/>
      </c>
      <c r="L27" s="247" t="str">
        <f aca="false">IF(G27&lt;&gt;"",'Γενικά Δεδομένα'!$I$6*365,"")</f>
        <v/>
      </c>
      <c r="M27" s="250" t="str">
        <f aca="false">IF(G27&lt;&gt;"",Υπολογισμοί!G22,"")</f>
        <v/>
      </c>
      <c r="N27" s="251" t="str">
        <f aca="false">IF(G27&lt;&gt;"",'Γενικά Δεδομένα'!$I$4,"")</f>
        <v/>
      </c>
      <c r="O27" s="250" t="str">
        <f aca="false">IF(G27&lt;&gt;"",M27*'Γενικά Δεδομένα'!$I$4,"")</f>
        <v/>
      </c>
      <c r="Q27" s="245" t="str">
        <f aca="false">IF(G27&lt;&gt;"",G27,"")</f>
        <v/>
      </c>
      <c r="R27" s="249" t="str">
        <f aca="false">IF(Q27&lt;&gt;"",H27,"")</f>
        <v/>
      </c>
      <c r="S27" s="252" t="str">
        <f aca="false">IF(Q27&lt;&gt;"",I27,"")</f>
        <v/>
      </c>
      <c r="T27" s="253"/>
      <c r="U27" s="254" t="str">
        <f aca="false">IF(Q27&lt;&gt;"",'Νέα ΦΣ'!D22,"")</f>
        <v/>
      </c>
      <c r="V27" s="233" t="str">
        <f aca="false">IF(Q27&lt;&gt;"",'Νέα ΦΣ'!M22,"")</f>
        <v/>
      </c>
      <c r="W27" s="233" t="str">
        <f aca="false">IF(Q27&lt;&gt;"",V27,"")</f>
        <v/>
      </c>
      <c r="X27" s="233" t="str">
        <f aca="false">IF(Q27&lt;&gt;"",'Νέα ΦΣ'!O22,"")</f>
        <v/>
      </c>
      <c r="Y27" s="248" t="str">
        <f aca="false">IF(Q27&lt;&gt;"",D27+E27,"")</f>
        <v/>
      </c>
      <c r="AA27" s="245" t="str">
        <f aca="false">IF(U27&lt;&gt;"",U27,"")</f>
        <v/>
      </c>
      <c r="AB27" s="249" t="str">
        <f aca="false">IF(AA27&lt;&gt;"",V27,"")</f>
        <v/>
      </c>
      <c r="AC27" s="249" t="str">
        <f aca="false">IF(AA27&lt;&gt;"",W27,"")</f>
        <v/>
      </c>
      <c r="AD27" s="249" t="str">
        <f aca="false">IF(AA27&lt;&gt;"",X27,"")</f>
        <v/>
      </c>
      <c r="AE27" s="249" t="str">
        <f aca="false">IF(Q27&lt;&gt;"",IF(AD27="ΝΑΙ",15,""),"")</f>
        <v/>
      </c>
      <c r="AF27" s="248" t="str">
        <f aca="false">IF(AA27&lt;&gt;"",D27+E27,"")</f>
        <v/>
      </c>
      <c r="AG27" s="249" t="str">
        <f aca="false">IF(AA27&lt;&gt;"",0,"")</f>
        <v/>
      </c>
      <c r="AH27" s="250" t="str">
        <f aca="false">+L27</f>
        <v/>
      </c>
      <c r="AI27" s="250" t="str">
        <f aca="false">IF(AA27&lt;&gt;"",Υπολογισμοί!H22,"")</f>
        <v/>
      </c>
      <c r="AJ27" s="255" t="str">
        <f aca="false">IF(AA27&lt;&gt;"",'Γενικά Δεδομένα'!$I$4,"")</f>
        <v/>
      </c>
      <c r="AK27" s="250" t="str">
        <f aca="false">IF(AA27&lt;&gt;"",AI27*AJ27,"")</f>
        <v/>
      </c>
      <c r="AM27" s="256"/>
      <c r="AO27" s="254" t="str">
        <f aca="false">IF(AA27&lt;&gt;"",AA27,"")</f>
        <v/>
      </c>
      <c r="AP27" s="233" t="str">
        <f aca="false">IF(AO27&lt;&gt;"",AB27,"")</f>
        <v/>
      </c>
      <c r="AQ27" s="233" t="str">
        <f aca="false">IF(AO27&lt;&gt;"",AC27,"")</f>
        <v/>
      </c>
      <c r="AR27" s="233" t="str">
        <f aca="false">IF(AO27&lt;&gt;"",AD27,"")</f>
        <v/>
      </c>
      <c r="AS27" s="248" t="str">
        <f aca="false">IF(AO27&lt;&gt;"",'Νέα ΦΣ'!I22+'Νέα ΦΣ'!J22,"")</f>
        <v/>
      </c>
      <c r="AT27" s="247" t="str">
        <f aca="false">IF(AO27&lt;&gt;"",'Νέα ΦΣ'!N22,"")</f>
        <v/>
      </c>
      <c r="AU27" s="247" t="str">
        <f aca="false">IF(AO27&lt;&gt;"",Υπολογισμοί!J22,"")</f>
        <v/>
      </c>
      <c r="AW27" s="233" t="str">
        <f aca="false">IF(Βραχίονες!C22&lt;&gt;"",Βραχίονες!F22+Βραχίονες!G22,"")</f>
        <v/>
      </c>
      <c r="AX27" s="247" t="str">
        <f aca="false">IF(Βραχίονες!C22&lt;&gt;"",Υπολογισμοί!K22,"")</f>
        <v/>
      </c>
      <c r="AY27" s="247" t="str">
        <f aca="false">IF(Βραχίονες!C22&lt;&gt;"",Υπολογισμοί!L22,"")</f>
        <v/>
      </c>
      <c r="AZ27" s="247" t="str">
        <f aca="false">IF(Βραχίονες!C22&lt;&gt;"",Υπολογισμοί!K22+Υπολογισμοί!L22,"")</f>
        <v/>
      </c>
    </row>
    <row r="28" customFormat="false" ht="10.2" hidden="false" customHeight="false" outlineLevel="0" collapsed="false">
      <c r="A28" s="245" t="str">
        <f aca="false">IF('Συμβατικά ΦΣ'!B23&lt;&gt;"",'Συμβατικά ΦΣ'!C23,"")</f>
        <v/>
      </c>
      <c r="B28" s="246" t="str">
        <f aca="false">IF('Συμβατικά ΦΣ'!B23&lt;&gt;"",'Συμβατικά ΦΣ'!I23,"")</f>
        <v/>
      </c>
      <c r="C28" s="247" t="str">
        <f aca="false">IF('Συμβατικά ΦΣ'!B23&lt;&gt;"",'Συμβατικά ΦΣ'!J23,"")</f>
        <v/>
      </c>
      <c r="D28" s="248" t="str">
        <f aca="false">IF('Συμβατικά ΦΣ'!B23&lt;&gt;"",'Συμβατικά ΦΣ'!L23,"")</f>
        <v/>
      </c>
      <c r="E28" s="246" t="str">
        <f aca="false">IF('Συμβατικά ΦΣ'!B23&lt;&gt;"",'Συμβατικά ΦΣ'!K23,"")</f>
        <v/>
      </c>
      <c r="G28" s="245" t="str">
        <f aca="false">IF(A28&lt;&gt;"",A28,"")</f>
        <v/>
      </c>
      <c r="H28" s="249" t="str">
        <f aca="false">IF(G28&lt;&gt;"",B28,"")</f>
        <v/>
      </c>
      <c r="I28" s="247" t="str">
        <f aca="false">IF(G28&lt;&gt;"",C28,"")</f>
        <v/>
      </c>
      <c r="J28" s="248" t="str">
        <f aca="false">IF(G28&lt;&gt;"",D28,"")</f>
        <v/>
      </c>
      <c r="K28" s="248" t="str">
        <f aca="false">IF(G28&lt;&gt;"",E28,"")</f>
        <v/>
      </c>
      <c r="L28" s="247" t="str">
        <f aca="false">IF(G28&lt;&gt;"",'Γενικά Δεδομένα'!$I$6*365,"")</f>
        <v/>
      </c>
      <c r="M28" s="250" t="str">
        <f aca="false">IF(G28&lt;&gt;"",Υπολογισμοί!G23,"")</f>
        <v/>
      </c>
      <c r="N28" s="251" t="str">
        <f aca="false">IF(G28&lt;&gt;"",'Γενικά Δεδομένα'!$I$4,"")</f>
        <v/>
      </c>
      <c r="O28" s="250" t="str">
        <f aca="false">IF(G28&lt;&gt;"",M28*'Γενικά Δεδομένα'!$I$4,"")</f>
        <v/>
      </c>
      <c r="Q28" s="245" t="str">
        <f aca="false">IF(G28&lt;&gt;"",G28,"")</f>
        <v/>
      </c>
      <c r="R28" s="249" t="str">
        <f aca="false">IF(Q28&lt;&gt;"",H28,"")</f>
        <v/>
      </c>
      <c r="S28" s="252" t="str">
        <f aca="false">IF(Q28&lt;&gt;"",I28,"")</f>
        <v/>
      </c>
      <c r="T28" s="253"/>
      <c r="U28" s="254" t="str">
        <f aca="false">IF(Q28&lt;&gt;"",'Νέα ΦΣ'!D23,"")</f>
        <v/>
      </c>
      <c r="V28" s="233" t="str">
        <f aca="false">IF(Q28&lt;&gt;"",'Νέα ΦΣ'!M23,"")</f>
        <v/>
      </c>
      <c r="W28" s="233" t="str">
        <f aca="false">IF(Q28&lt;&gt;"",V28,"")</f>
        <v/>
      </c>
      <c r="X28" s="233" t="str">
        <f aca="false">IF(Q28&lt;&gt;"",'Νέα ΦΣ'!O23,"")</f>
        <v/>
      </c>
      <c r="Y28" s="248" t="str">
        <f aca="false">IF(Q28&lt;&gt;"",D28+E28,"")</f>
        <v/>
      </c>
      <c r="AA28" s="245" t="str">
        <f aca="false">IF(U28&lt;&gt;"",U28,"")</f>
        <v/>
      </c>
      <c r="AB28" s="249" t="str">
        <f aca="false">IF(AA28&lt;&gt;"",V28,"")</f>
        <v/>
      </c>
      <c r="AC28" s="249" t="str">
        <f aca="false">IF(AA28&lt;&gt;"",W28,"")</f>
        <v/>
      </c>
      <c r="AD28" s="249" t="str">
        <f aca="false">IF(AA28&lt;&gt;"",X28,"")</f>
        <v/>
      </c>
      <c r="AE28" s="249" t="str">
        <f aca="false">IF(Q28&lt;&gt;"",IF(AD28="ΝΑΙ",15,""),"")</f>
        <v/>
      </c>
      <c r="AF28" s="248" t="str">
        <f aca="false">IF(AA28&lt;&gt;"",D28+E28,"")</f>
        <v/>
      </c>
      <c r="AG28" s="249" t="str">
        <f aca="false">IF(AA28&lt;&gt;"",0,"")</f>
        <v/>
      </c>
      <c r="AH28" s="250" t="str">
        <f aca="false">+L28</f>
        <v/>
      </c>
      <c r="AI28" s="250" t="str">
        <f aca="false">IF(AA28&lt;&gt;"",Υπολογισμοί!H23,"")</f>
        <v/>
      </c>
      <c r="AJ28" s="255" t="str">
        <f aca="false">IF(AA28&lt;&gt;"",'Γενικά Δεδομένα'!$I$4,"")</f>
        <v/>
      </c>
      <c r="AK28" s="250" t="str">
        <f aca="false">IF(AA28&lt;&gt;"",AI28*AJ28,"")</f>
        <v/>
      </c>
      <c r="AM28" s="256"/>
      <c r="AO28" s="254" t="str">
        <f aca="false">IF(AA28&lt;&gt;"",AA28,"")</f>
        <v/>
      </c>
      <c r="AP28" s="233" t="str">
        <f aca="false">IF(AO28&lt;&gt;"",AB28,"")</f>
        <v/>
      </c>
      <c r="AQ28" s="233" t="str">
        <f aca="false">IF(AO28&lt;&gt;"",AC28,"")</f>
        <v/>
      </c>
      <c r="AR28" s="233" t="str">
        <f aca="false">IF(AO28&lt;&gt;"",AD28,"")</f>
        <v/>
      </c>
      <c r="AS28" s="248" t="str">
        <f aca="false">IF(AO28&lt;&gt;"",'Νέα ΦΣ'!I23+'Νέα ΦΣ'!J23,"")</f>
        <v/>
      </c>
      <c r="AT28" s="247" t="str">
        <f aca="false">IF(AO28&lt;&gt;"",'Νέα ΦΣ'!N23,"")</f>
        <v/>
      </c>
      <c r="AU28" s="247" t="str">
        <f aca="false">IF(AO28&lt;&gt;"",Υπολογισμοί!J23,"")</f>
        <v/>
      </c>
      <c r="AW28" s="233" t="str">
        <f aca="false">IF(Βραχίονες!C23&lt;&gt;"",Βραχίονες!F23+Βραχίονες!G23,"")</f>
        <v/>
      </c>
      <c r="AX28" s="247" t="str">
        <f aca="false">IF(Βραχίονες!C23&lt;&gt;"",Υπολογισμοί!K23,"")</f>
        <v/>
      </c>
      <c r="AY28" s="247" t="str">
        <f aca="false">IF(Βραχίονες!C23&lt;&gt;"",Υπολογισμοί!L23,"")</f>
        <v/>
      </c>
      <c r="AZ28" s="247" t="str">
        <f aca="false">IF(Βραχίονες!C23&lt;&gt;"",Υπολογισμοί!K23+Υπολογισμοί!L23,"")</f>
        <v/>
      </c>
    </row>
    <row r="29" customFormat="false" ht="10.2" hidden="false" customHeight="false" outlineLevel="0" collapsed="false">
      <c r="A29" s="245" t="str">
        <f aca="false">IF('Συμβατικά ΦΣ'!B24&lt;&gt;"",'Συμβατικά ΦΣ'!C24,"")</f>
        <v/>
      </c>
      <c r="B29" s="246" t="str">
        <f aca="false">IF('Συμβατικά ΦΣ'!B24&lt;&gt;"",'Συμβατικά ΦΣ'!I24,"")</f>
        <v/>
      </c>
      <c r="C29" s="247" t="str">
        <f aca="false">IF('Συμβατικά ΦΣ'!B24&lt;&gt;"",'Συμβατικά ΦΣ'!J24,"")</f>
        <v/>
      </c>
      <c r="D29" s="248" t="str">
        <f aca="false">IF('Συμβατικά ΦΣ'!B24&lt;&gt;"",'Συμβατικά ΦΣ'!L24,"")</f>
        <v/>
      </c>
      <c r="E29" s="246" t="str">
        <f aca="false">IF('Συμβατικά ΦΣ'!B24&lt;&gt;"",'Συμβατικά ΦΣ'!K24,"")</f>
        <v/>
      </c>
      <c r="G29" s="245" t="str">
        <f aca="false">IF(A29&lt;&gt;"",A29,"")</f>
        <v/>
      </c>
      <c r="H29" s="249" t="str">
        <f aca="false">IF(G29&lt;&gt;"",B29,"")</f>
        <v/>
      </c>
      <c r="I29" s="247" t="str">
        <f aca="false">IF(G29&lt;&gt;"",C29,"")</f>
        <v/>
      </c>
      <c r="J29" s="248" t="str">
        <f aca="false">IF(G29&lt;&gt;"",D29,"")</f>
        <v/>
      </c>
      <c r="K29" s="248" t="str">
        <f aca="false">IF(G29&lt;&gt;"",E29,"")</f>
        <v/>
      </c>
      <c r="L29" s="247" t="str">
        <f aca="false">IF(G29&lt;&gt;"",'Γενικά Δεδομένα'!$I$6*365,"")</f>
        <v/>
      </c>
      <c r="M29" s="250" t="str">
        <f aca="false">IF(G29&lt;&gt;"",Υπολογισμοί!G24,"")</f>
        <v/>
      </c>
      <c r="N29" s="251" t="str">
        <f aca="false">IF(G29&lt;&gt;"",'Γενικά Δεδομένα'!$I$4,"")</f>
        <v/>
      </c>
      <c r="O29" s="250" t="str">
        <f aca="false">IF(G29&lt;&gt;"",M29*'Γενικά Δεδομένα'!$I$4,"")</f>
        <v/>
      </c>
      <c r="Q29" s="245" t="str">
        <f aca="false">IF(G29&lt;&gt;"",G29,"")</f>
        <v/>
      </c>
      <c r="R29" s="249" t="str">
        <f aca="false">IF(Q29&lt;&gt;"",H29,"")</f>
        <v/>
      </c>
      <c r="S29" s="252" t="str">
        <f aca="false">IF(Q29&lt;&gt;"",I29,"")</f>
        <v/>
      </c>
      <c r="T29" s="253"/>
      <c r="U29" s="254" t="str">
        <f aca="false">IF(Q29&lt;&gt;"",'Νέα ΦΣ'!D24,"")</f>
        <v/>
      </c>
      <c r="V29" s="233" t="str">
        <f aca="false">IF(Q29&lt;&gt;"",'Νέα ΦΣ'!M24,"")</f>
        <v/>
      </c>
      <c r="W29" s="233" t="str">
        <f aca="false">IF(Q29&lt;&gt;"",V29,"")</f>
        <v/>
      </c>
      <c r="X29" s="233" t="str">
        <f aca="false">IF(Q29&lt;&gt;"",'Νέα ΦΣ'!O24,"")</f>
        <v/>
      </c>
      <c r="Y29" s="248" t="str">
        <f aca="false">IF(Q29&lt;&gt;"",D29+E29,"")</f>
        <v/>
      </c>
      <c r="AA29" s="245" t="str">
        <f aca="false">IF(U29&lt;&gt;"",U29,"")</f>
        <v/>
      </c>
      <c r="AB29" s="249" t="str">
        <f aca="false">IF(AA29&lt;&gt;"",V29,"")</f>
        <v/>
      </c>
      <c r="AC29" s="249" t="str">
        <f aca="false">IF(AA29&lt;&gt;"",W29,"")</f>
        <v/>
      </c>
      <c r="AD29" s="249" t="str">
        <f aca="false">IF(AA29&lt;&gt;"",X29,"")</f>
        <v/>
      </c>
      <c r="AE29" s="249" t="str">
        <f aca="false">IF(Q29&lt;&gt;"",IF(AD29="ΝΑΙ",15,""),"")</f>
        <v/>
      </c>
      <c r="AF29" s="248" t="str">
        <f aca="false">IF(AA29&lt;&gt;"",D29+E29,"")</f>
        <v/>
      </c>
      <c r="AG29" s="249" t="str">
        <f aca="false">IF(AA29&lt;&gt;"",0,"")</f>
        <v/>
      </c>
      <c r="AH29" s="250" t="str">
        <f aca="false">+L29</f>
        <v/>
      </c>
      <c r="AI29" s="250" t="str">
        <f aca="false">IF(AA29&lt;&gt;"",Υπολογισμοί!H24,"")</f>
        <v/>
      </c>
      <c r="AJ29" s="255" t="str">
        <f aca="false">IF(AA29&lt;&gt;"",'Γενικά Δεδομένα'!$I$4,"")</f>
        <v/>
      </c>
      <c r="AK29" s="250" t="str">
        <f aca="false">IF(AA29&lt;&gt;"",AI29*AJ29,"")</f>
        <v/>
      </c>
      <c r="AM29" s="256"/>
      <c r="AO29" s="254" t="str">
        <f aca="false">IF(AA29&lt;&gt;"",AA29,"")</f>
        <v/>
      </c>
      <c r="AP29" s="233" t="str">
        <f aca="false">IF(AO29&lt;&gt;"",AB29,"")</f>
        <v/>
      </c>
      <c r="AQ29" s="233" t="str">
        <f aca="false">IF(AO29&lt;&gt;"",AC29,"")</f>
        <v/>
      </c>
      <c r="AR29" s="233" t="str">
        <f aca="false">IF(AO29&lt;&gt;"",AD29,"")</f>
        <v/>
      </c>
      <c r="AS29" s="248" t="str">
        <f aca="false">IF(AO29&lt;&gt;"",'Νέα ΦΣ'!I24+'Νέα ΦΣ'!J24,"")</f>
        <v/>
      </c>
      <c r="AT29" s="247" t="str">
        <f aca="false">IF(AO29&lt;&gt;"",'Νέα ΦΣ'!N24,"")</f>
        <v/>
      </c>
      <c r="AU29" s="247" t="str">
        <f aca="false">IF(AO29&lt;&gt;"",Υπολογισμοί!J24,"")</f>
        <v/>
      </c>
      <c r="AW29" s="233" t="str">
        <f aca="false">IF(Βραχίονες!C24&lt;&gt;"",Βραχίονες!F24+Βραχίονες!G24,"")</f>
        <v/>
      </c>
      <c r="AX29" s="247" t="str">
        <f aca="false">IF(Βραχίονες!C24&lt;&gt;"",Υπολογισμοί!K24,"")</f>
        <v/>
      </c>
      <c r="AY29" s="247" t="str">
        <f aca="false">IF(Βραχίονες!C24&lt;&gt;"",Υπολογισμοί!L24,"")</f>
        <v/>
      </c>
      <c r="AZ29" s="247" t="str">
        <f aca="false">IF(Βραχίονες!C24&lt;&gt;"",Υπολογισμοί!K24+Υπολογισμοί!L24,"")</f>
        <v/>
      </c>
    </row>
    <row r="30" customFormat="false" ht="10.2" hidden="false" customHeight="false" outlineLevel="0" collapsed="false">
      <c r="A30" s="245" t="str">
        <f aca="false">IF('Συμβατικά ΦΣ'!B25&lt;&gt;"",'Συμβατικά ΦΣ'!C25,"")</f>
        <v/>
      </c>
      <c r="B30" s="246" t="str">
        <f aca="false">IF('Συμβατικά ΦΣ'!B25&lt;&gt;"",'Συμβατικά ΦΣ'!I25,"")</f>
        <v/>
      </c>
      <c r="C30" s="247" t="str">
        <f aca="false">IF('Συμβατικά ΦΣ'!B25&lt;&gt;"",'Συμβατικά ΦΣ'!J25,"")</f>
        <v/>
      </c>
      <c r="D30" s="248" t="str">
        <f aca="false">IF('Συμβατικά ΦΣ'!B25&lt;&gt;"",'Συμβατικά ΦΣ'!L25,"")</f>
        <v/>
      </c>
      <c r="E30" s="246" t="str">
        <f aca="false">IF('Συμβατικά ΦΣ'!B25&lt;&gt;"",'Συμβατικά ΦΣ'!K25,"")</f>
        <v/>
      </c>
      <c r="G30" s="245" t="str">
        <f aca="false">IF(A30&lt;&gt;"",A30,"")</f>
        <v/>
      </c>
      <c r="H30" s="249" t="str">
        <f aca="false">IF(G30&lt;&gt;"",B30,"")</f>
        <v/>
      </c>
      <c r="I30" s="247" t="str">
        <f aca="false">IF(G30&lt;&gt;"",C30,"")</f>
        <v/>
      </c>
      <c r="J30" s="248" t="str">
        <f aca="false">IF(G30&lt;&gt;"",D30,"")</f>
        <v/>
      </c>
      <c r="K30" s="248" t="str">
        <f aca="false">IF(G30&lt;&gt;"",E30,"")</f>
        <v/>
      </c>
      <c r="L30" s="247" t="str">
        <f aca="false">IF(G30&lt;&gt;"",'Γενικά Δεδομένα'!$I$6*365,"")</f>
        <v/>
      </c>
      <c r="M30" s="250" t="str">
        <f aca="false">IF(G30&lt;&gt;"",Υπολογισμοί!G25,"")</f>
        <v/>
      </c>
      <c r="N30" s="251" t="str">
        <f aca="false">IF(G30&lt;&gt;"",'Γενικά Δεδομένα'!$I$4,"")</f>
        <v/>
      </c>
      <c r="O30" s="250" t="str">
        <f aca="false">IF(G30&lt;&gt;"",M30*'Γενικά Δεδομένα'!$I$4,"")</f>
        <v/>
      </c>
      <c r="Q30" s="245" t="str">
        <f aca="false">IF(G30&lt;&gt;"",G30,"")</f>
        <v/>
      </c>
      <c r="R30" s="249" t="str">
        <f aca="false">IF(Q30&lt;&gt;"",H30,"")</f>
        <v/>
      </c>
      <c r="S30" s="252" t="str">
        <f aca="false">IF(Q30&lt;&gt;"",I30,"")</f>
        <v/>
      </c>
      <c r="T30" s="253"/>
      <c r="U30" s="254" t="str">
        <f aca="false">IF(Q30&lt;&gt;"",'Νέα ΦΣ'!D25,"")</f>
        <v/>
      </c>
      <c r="V30" s="233" t="str">
        <f aca="false">IF(Q30&lt;&gt;"",'Νέα ΦΣ'!M25,"")</f>
        <v/>
      </c>
      <c r="W30" s="233" t="str">
        <f aca="false">IF(Q30&lt;&gt;"",V30,"")</f>
        <v/>
      </c>
      <c r="X30" s="233" t="str">
        <f aca="false">IF(Q30&lt;&gt;"",'Νέα ΦΣ'!O25,"")</f>
        <v/>
      </c>
      <c r="Y30" s="248" t="str">
        <f aca="false">IF(Q30&lt;&gt;"",D30+E30,"")</f>
        <v/>
      </c>
      <c r="AA30" s="245" t="str">
        <f aca="false">IF(U30&lt;&gt;"",U30,"")</f>
        <v/>
      </c>
      <c r="AB30" s="249" t="str">
        <f aca="false">IF(AA30&lt;&gt;"",V30,"")</f>
        <v/>
      </c>
      <c r="AC30" s="249" t="str">
        <f aca="false">IF(AA30&lt;&gt;"",W30,"")</f>
        <v/>
      </c>
      <c r="AD30" s="249" t="str">
        <f aca="false">IF(AA30&lt;&gt;"",X30,"")</f>
        <v/>
      </c>
      <c r="AE30" s="249" t="str">
        <f aca="false">IF(Q30&lt;&gt;"",IF(AD30="ΝΑΙ",15,""),"")</f>
        <v/>
      </c>
      <c r="AF30" s="248" t="str">
        <f aca="false">IF(AA30&lt;&gt;"",D30+E30,"")</f>
        <v/>
      </c>
      <c r="AG30" s="249" t="str">
        <f aca="false">IF(AA30&lt;&gt;"",0,"")</f>
        <v/>
      </c>
      <c r="AH30" s="250" t="str">
        <f aca="false">+L30</f>
        <v/>
      </c>
      <c r="AI30" s="250" t="str">
        <f aca="false">IF(AA30&lt;&gt;"",Υπολογισμοί!H25,"")</f>
        <v/>
      </c>
      <c r="AJ30" s="255" t="str">
        <f aca="false">IF(AA30&lt;&gt;"",'Γενικά Δεδομένα'!$I$4,"")</f>
        <v/>
      </c>
      <c r="AK30" s="250" t="str">
        <f aca="false">IF(AA30&lt;&gt;"",AI30*AJ30,"")</f>
        <v/>
      </c>
      <c r="AM30" s="256"/>
      <c r="AO30" s="254" t="str">
        <f aca="false">IF(AA30&lt;&gt;"",AA30,"")</f>
        <v/>
      </c>
      <c r="AP30" s="233" t="str">
        <f aca="false">IF(AO30&lt;&gt;"",AB30,"")</f>
        <v/>
      </c>
      <c r="AQ30" s="233" t="str">
        <f aca="false">IF(AO30&lt;&gt;"",AC30,"")</f>
        <v/>
      </c>
      <c r="AR30" s="233" t="str">
        <f aca="false">IF(AO30&lt;&gt;"",AD30,"")</f>
        <v/>
      </c>
      <c r="AS30" s="248" t="str">
        <f aca="false">IF(AO30&lt;&gt;"",'Νέα ΦΣ'!I25+'Νέα ΦΣ'!J25,"")</f>
        <v/>
      </c>
      <c r="AT30" s="247" t="str">
        <f aca="false">IF(AO30&lt;&gt;"",'Νέα ΦΣ'!N25,"")</f>
        <v/>
      </c>
      <c r="AU30" s="247" t="str">
        <f aca="false">IF(AO30&lt;&gt;"",Υπολογισμοί!J25,"")</f>
        <v/>
      </c>
      <c r="AW30" s="233" t="str">
        <f aca="false">IF(Βραχίονες!C25&lt;&gt;"",Βραχίονες!F25+Βραχίονες!G25,"")</f>
        <v/>
      </c>
      <c r="AX30" s="247" t="str">
        <f aca="false">IF(Βραχίονες!C25&lt;&gt;"",Υπολογισμοί!K25,"")</f>
        <v/>
      </c>
      <c r="AY30" s="247" t="str">
        <f aca="false">IF(Βραχίονες!C25&lt;&gt;"",Υπολογισμοί!L25,"")</f>
        <v/>
      </c>
      <c r="AZ30" s="247" t="str">
        <f aca="false">IF(Βραχίονες!C25&lt;&gt;"",Υπολογισμοί!K25+Υπολογισμοί!L25,"")</f>
        <v/>
      </c>
    </row>
    <row r="31" customFormat="false" ht="10.2" hidden="false" customHeight="false" outlineLevel="0" collapsed="false">
      <c r="A31" s="245" t="str">
        <f aca="false">IF('Συμβατικά ΦΣ'!B26&lt;&gt;"",'Συμβατικά ΦΣ'!C26,"")</f>
        <v/>
      </c>
      <c r="B31" s="246" t="str">
        <f aca="false">IF('Συμβατικά ΦΣ'!B26&lt;&gt;"",'Συμβατικά ΦΣ'!I26,"")</f>
        <v/>
      </c>
      <c r="C31" s="247" t="str">
        <f aca="false">IF('Συμβατικά ΦΣ'!B26&lt;&gt;"",'Συμβατικά ΦΣ'!J26,"")</f>
        <v/>
      </c>
      <c r="D31" s="248" t="str">
        <f aca="false">IF('Συμβατικά ΦΣ'!B26&lt;&gt;"",'Συμβατικά ΦΣ'!L26,"")</f>
        <v/>
      </c>
      <c r="E31" s="246" t="str">
        <f aca="false">IF('Συμβατικά ΦΣ'!B26&lt;&gt;"",'Συμβατικά ΦΣ'!K26,"")</f>
        <v/>
      </c>
      <c r="G31" s="245" t="str">
        <f aca="false">IF(A31&lt;&gt;"",A31,"")</f>
        <v/>
      </c>
      <c r="H31" s="249" t="str">
        <f aca="false">IF(G31&lt;&gt;"",B31,"")</f>
        <v/>
      </c>
      <c r="I31" s="247" t="str">
        <f aca="false">IF(G31&lt;&gt;"",C31,"")</f>
        <v/>
      </c>
      <c r="J31" s="248" t="str">
        <f aca="false">IF(G31&lt;&gt;"",D31,"")</f>
        <v/>
      </c>
      <c r="K31" s="248" t="str">
        <f aca="false">IF(G31&lt;&gt;"",E31,"")</f>
        <v/>
      </c>
      <c r="L31" s="247" t="str">
        <f aca="false">IF(G31&lt;&gt;"",'Γενικά Δεδομένα'!$I$6*365,"")</f>
        <v/>
      </c>
      <c r="M31" s="250" t="str">
        <f aca="false">IF(G31&lt;&gt;"",Υπολογισμοί!G26,"")</f>
        <v/>
      </c>
      <c r="N31" s="251" t="str">
        <f aca="false">IF(G31&lt;&gt;"",'Γενικά Δεδομένα'!$I$4,"")</f>
        <v/>
      </c>
      <c r="O31" s="250" t="str">
        <f aca="false">IF(G31&lt;&gt;"",M31*'Γενικά Δεδομένα'!$I$4,"")</f>
        <v/>
      </c>
      <c r="Q31" s="245" t="str">
        <f aca="false">IF(G31&lt;&gt;"",G31,"")</f>
        <v/>
      </c>
      <c r="R31" s="249" t="str">
        <f aca="false">IF(Q31&lt;&gt;"",H31,"")</f>
        <v/>
      </c>
      <c r="S31" s="252" t="str">
        <f aca="false">IF(Q31&lt;&gt;"",I31,"")</f>
        <v/>
      </c>
      <c r="T31" s="253"/>
      <c r="U31" s="254" t="str">
        <f aca="false">IF(Q31&lt;&gt;"",'Νέα ΦΣ'!D26,"")</f>
        <v/>
      </c>
      <c r="V31" s="233" t="str">
        <f aca="false">IF(Q31&lt;&gt;"",'Νέα ΦΣ'!M26,"")</f>
        <v/>
      </c>
      <c r="W31" s="233" t="str">
        <f aca="false">IF(Q31&lt;&gt;"",V31,"")</f>
        <v/>
      </c>
      <c r="X31" s="233" t="str">
        <f aca="false">IF(Q31&lt;&gt;"",'Νέα ΦΣ'!O26,"")</f>
        <v/>
      </c>
      <c r="Y31" s="248" t="str">
        <f aca="false">IF(Q31&lt;&gt;"",D31+E31,"")</f>
        <v/>
      </c>
      <c r="AA31" s="245" t="str">
        <f aca="false">IF(U31&lt;&gt;"",U31,"")</f>
        <v/>
      </c>
      <c r="AB31" s="249" t="str">
        <f aca="false">IF(AA31&lt;&gt;"",V31,"")</f>
        <v/>
      </c>
      <c r="AC31" s="249" t="str">
        <f aca="false">IF(AA31&lt;&gt;"",W31,"")</f>
        <v/>
      </c>
      <c r="AD31" s="249" t="str">
        <f aca="false">IF(AA31&lt;&gt;"",X31,"")</f>
        <v/>
      </c>
      <c r="AE31" s="249" t="str">
        <f aca="false">IF(Q31&lt;&gt;"",IF(AD31="ΝΑΙ",15,""),"")</f>
        <v/>
      </c>
      <c r="AF31" s="248" t="str">
        <f aca="false">IF(AA31&lt;&gt;"",D31+E31,"")</f>
        <v/>
      </c>
      <c r="AG31" s="249" t="str">
        <f aca="false">IF(AA31&lt;&gt;"",0,"")</f>
        <v/>
      </c>
      <c r="AH31" s="250" t="str">
        <f aca="false">+L31</f>
        <v/>
      </c>
      <c r="AI31" s="250" t="str">
        <f aca="false">IF(AA31&lt;&gt;"",Υπολογισμοί!H26,"")</f>
        <v/>
      </c>
      <c r="AJ31" s="255" t="str">
        <f aca="false">IF(AA31&lt;&gt;"",'Γενικά Δεδομένα'!$I$4,"")</f>
        <v/>
      </c>
      <c r="AK31" s="250" t="str">
        <f aca="false">IF(AA31&lt;&gt;"",AI31*AJ31,"")</f>
        <v/>
      </c>
      <c r="AM31" s="256"/>
      <c r="AO31" s="254" t="str">
        <f aca="false">IF(AA31&lt;&gt;"",AA31,"")</f>
        <v/>
      </c>
      <c r="AP31" s="233" t="str">
        <f aca="false">IF(AO31&lt;&gt;"",AB31,"")</f>
        <v/>
      </c>
      <c r="AQ31" s="233" t="str">
        <f aca="false">IF(AO31&lt;&gt;"",AC31,"")</f>
        <v/>
      </c>
      <c r="AR31" s="233" t="str">
        <f aca="false">IF(AO31&lt;&gt;"",AD31,"")</f>
        <v/>
      </c>
      <c r="AS31" s="248" t="str">
        <f aca="false">IF(AO31&lt;&gt;"",'Νέα ΦΣ'!I26+'Νέα ΦΣ'!J26,"")</f>
        <v/>
      </c>
      <c r="AT31" s="247" t="str">
        <f aca="false">IF(AO31&lt;&gt;"",'Νέα ΦΣ'!N26,"")</f>
        <v/>
      </c>
      <c r="AU31" s="247" t="str">
        <f aca="false">IF(AO31&lt;&gt;"",Υπολογισμοί!J26,"")</f>
        <v/>
      </c>
      <c r="AW31" s="233" t="str">
        <f aca="false">IF(Βραχίονες!C26&lt;&gt;"",Βραχίονες!F26+Βραχίονες!G26,"")</f>
        <v/>
      </c>
      <c r="AX31" s="247" t="str">
        <f aca="false">IF(Βραχίονες!C26&lt;&gt;"",Υπολογισμοί!K26,"")</f>
        <v/>
      </c>
      <c r="AY31" s="247" t="str">
        <f aca="false">IF(Βραχίονες!C26&lt;&gt;"",Υπολογισμοί!L26,"")</f>
        <v/>
      </c>
      <c r="AZ31" s="247" t="str">
        <f aca="false">IF(Βραχίονες!C26&lt;&gt;"",Υπολογισμοί!K26+Υπολογισμοί!L26,"")</f>
        <v/>
      </c>
    </row>
    <row r="32" customFormat="false" ht="10.2" hidden="false" customHeight="false" outlineLevel="0" collapsed="false">
      <c r="A32" s="245" t="str">
        <f aca="false">IF('Συμβατικά ΦΣ'!B27&lt;&gt;"",'Συμβατικά ΦΣ'!C27,"")</f>
        <v/>
      </c>
      <c r="B32" s="246" t="str">
        <f aca="false">IF('Συμβατικά ΦΣ'!B27&lt;&gt;"",'Συμβατικά ΦΣ'!I27,"")</f>
        <v/>
      </c>
      <c r="C32" s="247" t="str">
        <f aca="false">IF('Συμβατικά ΦΣ'!B27&lt;&gt;"",'Συμβατικά ΦΣ'!J27,"")</f>
        <v/>
      </c>
      <c r="D32" s="248" t="str">
        <f aca="false">IF('Συμβατικά ΦΣ'!B27&lt;&gt;"",'Συμβατικά ΦΣ'!L27,"")</f>
        <v/>
      </c>
      <c r="E32" s="246" t="str">
        <f aca="false">IF('Συμβατικά ΦΣ'!B27&lt;&gt;"",'Συμβατικά ΦΣ'!K27,"")</f>
        <v/>
      </c>
      <c r="G32" s="245" t="str">
        <f aca="false">IF(A32&lt;&gt;"",A32,"")</f>
        <v/>
      </c>
      <c r="H32" s="249" t="str">
        <f aca="false">IF(G32&lt;&gt;"",B32,"")</f>
        <v/>
      </c>
      <c r="I32" s="247" t="str">
        <f aca="false">IF(G32&lt;&gt;"",C32,"")</f>
        <v/>
      </c>
      <c r="J32" s="248" t="str">
        <f aca="false">IF(G32&lt;&gt;"",D32,"")</f>
        <v/>
      </c>
      <c r="K32" s="248" t="str">
        <f aca="false">IF(G32&lt;&gt;"",E32,"")</f>
        <v/>
      </c>
      <c r="L32" s="247" t="str">
        <f aca="false">IF(G32&lt;&gt;"",'Γενικά Δεδομένα'!$I$6*365,"")</f>
        <v/>
      </c>
      <c r="M32" s="250" t="str">
        <f aca="false">IF(G32&lt;&gt;"",Υπολογισμοί!G27,"")</f>
        <v/>
      </c>
      <c r="N32" s="251" t="str">
        <f aca="false">IF(G32&lt;&gt;"",'Γενικά Δεδομένα'!$I$4,"")</f>
        <v/>
      </c>
      <c r="O32" s="250" t="str">
        <f aca="false">IF(G32&lt;&gt;"",M32*'Γενικά Δεδομένα'!$I$4,"")</f>
        <v/>
      </c>
      <c r="Q32" s="245" t="str">
        <f aca="false">IF(G32&lt;&gt;"",G32,"")</f>
        <v/>
      </c>
      <c r="R32" s="249" t="str">
        <f aca="false">IF(Q32&lt;&gt;"",H32,"")</f>
        <v/>
      </c>
      <c r="S32" s="252" t="str">
        <f aca="false">IF(Q32&lt;&gt;"",I32,"")</f>
        <v/>
      </c>
      <c r="T32" s="253"/>
      <c r="U32" s="254" t="str">
        <f aca="false">IF(Q32&lt;&gt;"",'Νέα ΦΣ'!D27,"")</f>
        <v/>
      </c>
      <c r="V32" s="233" t="str">
        <f aca="false">IF(Q32&lt;&gt;"",'Νέα ΦΣ'!M27,"")</f>
        <v/>
      </c>
      <c r="W32" s="233" t="str">
        <f aca="false">IF(Q32&lt;&gt;"",V32,"")</f>
        <v/>
      </c>
      <c r="X32" s="233" t="str">
        <f aca="false">IF(Q32&lt;&gt;"",'Νέα ΦΣ'!O27,"")</f>
        <v/>
      </c>
      <c r="Y32" s="248" t="str">
        <f aca="false">IF(Q32&lt;&gt;"",D32+E32,"")</f>
        <v/>
      </c>
      <c r="AA32" s="245" t="str">
        <f aca="false">IF(U32&lt;&gt;"",U32,"")</f>
        <v/>
      </c>
      <c r="AB32" s="249" t="str">
        <f aca="false">IF(AA32&lt;&gt;"",V32,"")</f>
        <v/>
      </c>
      <c r="AC32" s="249" t="str">
        <f aca="false">IF(AA32&lt;&gt;"",W32,"")</f>
        <v/>
      </c>
      <c r="AD32" s="249" t="str">
        <f aca="false">IF(AA32&lt;&gt;"",X32,"")</f>
        <v/>
      </c>
      <c r="AE32" s="249" t="str">
        <f aca="false">IF(Q32&lt;&gt;"",IF(AD32="ΝΑΙ",15,""),"")</f>
        <v/>
      </c>
      <c r="AF32" s="248" t="str">
        <f aca="false">IF(AA32&lt;&gt;"",D32+E32,"")</f>
        <v/>
      </c>
      <c r="AG32" s="249" t="str">
        <f aca="false">IF(AA32&lt;&gt;"",0,"")</f>
        <v/>
      </c>
      <c r="AH32" s="250" t="str">
        <f aca="false">+L32</f>
        <v/>
      </c>
      <c r="AI32" s="250" t="str">
        <f aca="false">IF(AA32&lt;&gt;"",Υπολογισμοί!H27,"")</f>
        <v/>
      </c>
      <c r="AJ32" s="255" t="str">
        <f aca="false">IF(AA32&lt;&gt;"",'Γενικά Δεδομένα'!$I$4,"")</f>
        <v/>
      </c>
      <c r="AK32" s="250" t="str">
        <f aca="false">IF(AA32&lt;&gt;"",AI32*AJ32,"")</f>
        <v/>
      </c>
      <c r="AM32" s="256"/>
      <c r="AO32" s="254" t="str">
        <f aca="false">IF(AA32&lt;&gt;"",AA32,"")</f>
        <v/>
      </c>
      <c r="AP32" s="233" t="str">
        <f aca="false">IF(AO32&lt;&gt;"",AB32,"")</f>
        <v/>
      </c>
      <c r="AQ32" s="233" t="str">
        <f aca="false">IF(AO32&lt;&gt;"",AC32,"")</f>
        <v/>
      </c>
      <c r="AR32" s="233" t="str">
        <f aca="false">IF(AO32&lt;&gt;"",AD32,"")</f>
        <v/>
      </c>
      <c r="AS32" s="248" t="str">
        <f aca="false">IF(AO32&lt;&gt;"",'Νέα ΦΣ'!I27+'Νέα ΦΣ'!J27,"")</f>
        <v/>
      </c>
      <c r="AT32" s="247" t="str">
        <f aca="false">IF(AO32&lt;&gt;"",'Νέα ΦΣ'!N27,"")</f>
        <v/>
      </c>
      <c r="AU32" s="247" t="str">
        <f aca="false">IF(AO32&lt;&gt;"",Υπολογισμοί!J27,"")</f>
        <v/>
      </c>
      <c r="AW32" s="233" t="str">
        <f aca="false">IF(Βραχίονες!C27&lt;&gt;"",Βραχίονες!F27+Βραχίονες!G27,"")</f>
        <v/>
      </c>
      <c r="AX32" s="247" t="str">
        <f aca="false">IF(Βραχίονες!C27&lt;&gt;"",Υπολογισμοί!K27,"")</f>
        <v/>
      </c>
      <c r="AY32" s="247" t="str">
        <f aca="false">IF(Βραχίονες!C27&lt;&gt;"",Υπολογισμοί!L27,"")</f>
        <v/>
      </c>
      <c r="AZ32" s="247" t="str">
        <f aca="false">IF(Βραχίονες!C27&lt;&gt;"",Υπολογισμοί!K27+Υπολογισμοί!L27,"")</f>
        <v/>
      </c>
    </row>
    <row r="33" customFormat="false" ht="10.2" hidden="false" customHeight="false" outlineLevel="0" collapsed="false">
      <c r="A33" s="245" t="str">
        <f aca="false">IF('Συμβατικά ΦΣ'!B28&lt;&gt;"",'Συμβατικά ΦΣ'!C28,"")</f>
        <v/>
      </c>
      <c r="B33" s="246" t="str">
        <f aca="false">IF('Συμβατικά ΦΣ'!B28&lt;&gt;"",'Συμβατικά ΦΣ'!I28,"")</f>
        <v/>
      </c>
      <c r="C33" s="247" t="str">
        <f aca="false">IF('Συμβατικά ΦΣ'!B28&lt;&gt;"",'Συμβατικά ΦΣ'!J28,"")</f>
        <v/>
      </c>
      <c r="D33" s="248" t="str">
        <f aca="false">IF('Συμβατικά ΦΣ'!B28&lt;&gt;"",'Συμβατικά ΦΣ'!L28,"")</f>
        <v/>
      </c>
      <c r="E33" s="246" t="str">
        <f aca="false">IF('Συμβατικά ΦΣ'!B28&lt;&gt;"",'Συμβατικά ΦΣ'!K28,"")</f>
        <v/>
      </c>
      <c r="G33" s="245" t="str">
        <f aca="false">IF(A33&lt;&gt;"",A33,"")</f>
        <v/>
      </c>
      <c r="H33" s="249" t="str">
        <f aca="false">IF(G33&lt;&gt;"",B33,"")</f>
        <v/>
      </c>
      <c r="I33" s="247" t="str">
        <f aca="false">IF(G33&lt;&gt;"",C33,"")</f>
        <v/>
      </c>
      <c r="J33" s="248" t="str">
        <f aca="false">IF(G33&lt;&gt;"",D33,"")</f>
        <v/>
      </c>
      <c r="K33" s="248" t="str">
        <f aca="false">IF(G33&lt;&gt;"",E33,"")</f>
        <v/>
      </c>
      <c r="L33" s="247" t="str">
        <f aca="false">IF(G33&lt;&gt;"",'Γενικά Δεδομένα'!$I$6*365,"")</f>
        <v/>
      </c>
      <c r="M33" s="250" t="str">
        <f aca="false">IF(G33&lt;&gt;"",Υπολογισμοί!G28,"")</f>
        <v/>
      </c>
      <c r="N33" s="251" t="str">
        <f aca="false">IF(G33&lt;&gt;"",'Γενικά Δεδομένα'!$I$4,"")</f>
        <v/>
      </c>
      <c r="O33" s="250" t="str">
        <f aca="false">IF(G33&lt;&gt;"",M33*'Γενικά Δεδομένα'!$I$4,"")</f>
        <v/>
      </c>
      <c r="Q33" s="245" t="str">
        <f aca="false">IF(G33&lt;&gt;"",G33,"")</f>
        <v/>
      </c>
      <c r="R33" s="249" t="str">
        <f aca="false">IF(Q33&lt;&gt;"",H33,"")</f>
        <v/>
      </c>
      <c r="S33" s="252" t="str">
        <f aca="false">IF(Q33&lt;&gt;"",I33,"")</f>
        <v/>
      </c>
      <c r="T33" s="253"/>
      <c r="U33" s="254" t="str">
        <f aca="false">IF(Q33&lt;&gt;"",'Νέα ΦΣ'!D28,"")</f>
        <v/>
      </c>
      <c r="V33" s="233" t="str">
        <f aca="false">IF(Q33&lt;&gt;"",'Νέα ΦΣ'!M28,"")</f>
        <v/>
      </c>
      <c r="W33" s="233" t="str">
        <f aca="false">IF(Q33&lt;&gt;"",V33,"")</f>
        <v/>
      </c>
      <c r="X33" s="233" t="str">
        <f aca="false">IF(Q33&lt;&gt;"",'Νέα ΦΣ'!O28,"")</f>
        <v/>
      </c>
      <c r="Y33" s="248" t="str">
        <f aca="false">IF(Q33&lt;&gt;"",D33+E33,"")</f>
        <v/>
      </c>
      <c r="AA33" s="245" t="str">
        <f aca="false">IF(U33&lt;&gt;"",U33,"")</f>
        <v/>
      </c>
      <c r="AB33" s="249" t="str">
        <f aca="false">IF(AA33&lt;&gt;"",V33,"")</f>
        <v/>
      </c>
      <c r="AC33" s="249" t="str">
        <f aca="false">IF(AA33&lt;&gt;"",W33,"")</f>
        <v/>
      </c>
      <c r="AD33" s="249" t="str">
        <f aca="false">IF(AA33&lt;&gt;"",X33,"")</f>
        <v/>
      </c>
      <c r="AE33" s="249" t="str">
        <f aca="false">IF(Q33&lt;&gt;"",IF(AD33="ΝΑΙ",15,""),"")</f>
        <v/>
      </c>
      <c r="AF33" s="248" t="str">
        <f aca="false">IF(AA33&lt;&gt;"",D33+E33,"")</f>
        <v/>
      </c>
      <c r="AG33" s="249" t="str">
        <f aca="false">IF(AA33&lt;&gt;"",0,"")</f>
        <v/>
      </c>
      <c r="AH33" s="250" t="str">
        <f aca="false">+L33</f>
        <v/>
      </c>
      <c r="AI33" s="250" t="str">
        <f aca="false">IF(AA33&lt;&gt;"",Υπολογισμοί!H28,"")</f>
        <v/>
      </c>
      <c r="AJ33" s="255" t="str">
        <f aca="false">IF(AA33&lt;&gt;"",'Γενικά Δεδομένα'!$I$4,"")</f>
        <v/>
      </c>
      <c r="AK33" s="250" t="str">
        <f aca="false">IF(AA33&lt;&gt;"",AI33*AJ33,"")</f>
        <v/>
      </c>
      <c r="AM33" s="256"/>
      <c r="AO33" s="254" t="str">
        <f aca="false">IF(AA33&lt;&gt;"",AA33,"")</f>
        <v/>
      </c>
      <c r="AP33" s="233" t="str">
        <f aca="false">IF(AO33&lt;&gt;"",AB33,"")</f>
        <v/>
      </c>
      <c r="AQ33" s="233" t="str">
        <f aca="false">IF(AO33&lt;&gt;"",AC33,"")</f>
        <v/>
      </c>
      <c r="AR33" s="233" t="str">
        <f aca="false">IF(AO33&lt;&gt;"",AD33,"")</f>
        <v/>
      </c>
      <c r="AS33" s="248" t="str">
        <f aca="false">IF(AO33&lt;&gt;"",'Νέα ΦΣ'!I28+'Νέα ΦΣ'!J28,"")</f>
        <v/>
      </c>
      <c r="AT33" s="247" t="str">
        <f aca="false">IF(AO33&lt;&gt;"",'Νέα ΦΣ'!N28,"")</f>
        <v/>
      </c>
      <c r="AU33" s="247" t="str">
        <f aca="false">IF(AO33&lt;&gt;"",Υπολογισμοί!J28,"")</f>
        <v/>
      </c>
      <c r="AW33" s="233" t="str">
        <f aca="false">IF(Βραχίονες!C28&lt;&gt;"",Βραχίονες!F28+Βραχίονες!G28,"")</f>
        <v/>
      </c>
      <c r="AX33" s="247" t="str">
        <f aca="false">IF(Βραχίονες!C28&lt;&gt;"",Υπολογισμοί!K28,"")</f>
        <v/>
      </c>
      <c r="AY33" s="247" t="str">
        <f aca="false">IF(Βραχίονες!C28&lt;&gt;"",Υπολογισμοί!L28,"")</f>
        <v/>
      </c>
      <c r="AZ33" s="247" t="str">
        <f aca="false">IF(Βραχίονες!C28&lt;&gt;"",Υπολογισμοί!K28+Υπολογισμοί!L28,"")</f>
        <v/>
      </c>
    </row>
    <row r="34" customFormat="false" ht="10.2" hidden="false" customHeight="false" outlineLevel="0" collapsed="false">
      <c r="A34" s="245" t="str">
        <f aca="false">IF('Συμβατικά ΦΣ'!B29&lt;&gt;"",'Συμβατικά ΦΣ'!C29,"")</f>
        <v/>
      </c>
      <c r="B34" s="246" t="str">
        <f aca="false">IF('Συμβατικά ΦΣ'!B29&lt;&gt;"",'Συμβατικά ΦΣ'!I29,"")</f>
        <v/>
      </c>
      <c r="C34" s="247" t="str">
        <f aca="false">IF('Συμβατικά ΦΣ'!B29&lt;&gt;"",'Συμβατικά ΦΣ'!J29,"")</f>
        <v/>
      </c>
      <c r="D34" s="248" t="str">
        <f aca="false">IF('Συμβατικά ΦΣ'!B29&lt;&gt;"",'Συμβατικά ΦΣ'!L29,"")</f>
        <v/>
      </c>
      <c r="E34" s="246" t="str">
        <f aca="false">IF('Συμβατικά ΦΣ'!B29&lt;&gt;"",'Συμβατικά ΦΣ'!K29,"")</f>
        <v/>
      </c>
      <c r="G34" s="245" t="str">
        <f aca="false">IF(A34&lt;&gt;"",A34,"")</f>
        <v/>
      </c>
      <c r="H34" s="249" t="str">
        <f aca="false">IF(G34&lt;&gt;"",B34,"")</f>
        <v/>
      </c>
      <c r="I34" s="247" t="str">
        <f aca="false">IF(G34&lt;&gt;"",C34,"")</f>
        <v/>
      </c>
      <c r="J34" s="248" t="str">
        <f aca="false">IF(G34&lt;&gt;"",D34,"")</f>
        <v/>
      </c>
      <c r="K34" s="248" t="str">
        <f aca="false">IF(G34&lt;&gt;"",E34,"")</f>
        <v/>
      </c>
      <c r="L34" s="247" t="str">
        <f aca="false">IF(G34&lt;&gt;"",'Γενικά Δεδομένα'!$I$6*365,"")</f>
        <v/>
      </c>
      <c r="M34" s="250" t="str">
        <f aca="false">IF(G34&lt;&gt;"",Υπολογισμοί!G29,"")</f>
        <v/>
      </c>
      <c r="N34" s="251" t="str">
        <f aca="false">IF(G34&lt;&gt;"",'Γενικά Δεδομένα'!$I$4,"")</f>
        <v/>
      </c>
      <c r="O34" s="250" t="str">
        <f aca="false">IF(G34&lt;&gt;"",M34*'Γενικά Δεδομένα'!$I$4,"")</f>
        <v/>
      </c>
      <c r="Q34" s="245" t="str">
        <f aca="false">IF(G34&lt;&gt;"",G34,"")</f>
        <v/>
      </c>
      <c r="R34" s="249" t="str">
        <f aca="false">IF(Q34&lt;&gt;"",H34,"")</f>
        <v/>
      </c>
      <c r="S34" s="252" t="str">
        <f aca="false">IF(Q34&lt;&gt;"",I34,"")</f>
        <v/>
      </c>
      <c r="T34" s="253"/>
      <c r="U34" s="254" t="str">
        <f aca="false">IF(Q34&lt;&gt;"",'Νέα ΦΣ'!D29,"")</f>
        <v/>
      </c>
      <c r="V34" s="233" t="str">
        <f aca="false">IF(Q34&lt;&gt;"",'Νέα ΦΣ'!M29,"")</f>
        <v/>
      </c>
      <c r="W34" s="233" t="str">
        <f aca="false">IF(Q34&lt;&gt;"",V34,"")</f>
        <v/>
      </c>
      <c r="X34" s="233" t="str">
        <f aca="false">IF(Q34&lt;&gt;"",'Νέα ΦΣ'!O29,"")</f>
        <v/>
      </c>
      <c r="Y34" s="248" t="str">
        <f aca="false">IF(Q34&lt;&gt;"",D34+E34,"")</f>
        <v/>
      </c>
      <c r="AA34" s="245" t="str">
        <f aca="false">IF(U34&lt;&gt;"",U34,"")</f>
        <v/>
      </c>
      <c r="AB34" s="249" t="str">
        <f aca="false">IF(AA34&lt;&gt;"",V34,"")</f>
        <v/>
      </c>
      <c r="AC34" s="249" t="str">
        <f aca="false">IF(AA34&lt;&gt;"",W34,"")</f>
        <v/>
      </c>
      <c r="AD34" s="249" t="str">
        <f aca="false">IF(AA34&lt;&gt;"",X34,"")</f>
        <v/>
      </c>
      <c r="AE34" s="249" t="str">
        <f aca="false">IF(Q34&lt;&gt;"",IF(AD34="ΝΑΙ",15,""),"")</f>
        <v/>
      </c>
      <c r="AF34" s="248" t="str">
        <f aca="false">IF(AA34&lt;&gt;"",D34+E34,"")</f>
        <v/>
      </c>
      <c r="AG34" s="249" t="str">
        <f aca="false">IF(AA34&lt;&gt;"",0,"")</f>
        <v/>
      </c>
      <c r="AH34" s="250" t="str">
        <f aca="false">+L34</f>
        <v/>
      </c>
      <c r="AI34" s="250" t="str">
        <f aca="false">IF(AA34&lt;&gt;"",Υπολογισμοί!H29,"")</f>
        <v/>
      </c>
      <c r="AJ34" s="255" t="str">
        <f aca="false">IF(AA34&lt;&gt;"",'Γενικά Δεδομένα'!$I$4,"")</f>
        <v/>
      </c>
      <c r="AK34" s="250" t="str">
        <f aca="false">IF(AA34&lt;&gt;"",AI34*AJ34,"")</f>
        <v/>
      </c>
      <c r="AM34" s="256"/>
      <c r="AO34" s="254" t="str">
        <f aca="false">IF(AA34&lt;&gt;"",AA34,"")</f>
        <v/>
      </c>
      <c r="AP34" s="233" t="str">
        <f aca="false">IF(AO34&lt;&gt;"",AB34,"")</f>
        <v/>
      </c>
      <c r="AQ34" s="233" t="str">
        <f aca="false">IF(AO34&lt;&gt;"",AC34,"")</f>
        <v/>
      </c>
      <c r="AR34" s="233" t="str">
        <f aca="false">IF(AO34&lt;&gt;"",AD34,"")</f>
        <v/>
      </c>
      <c r="AS34" s="248" t="str">
        <f aca="false">IF(AO34&lt;&gt;"",'Νέα ΦΣ'!I29+'Νέα ΦΣ'!J29,"")</f>
        <v/>
      </c>
      <c r="AT34" s="247" t="str">
        <f aca="false">IF(AO34&lt;&gt;"",'Νέα ΦΣ'!N29,"")</f>
        <v/>
      </c>
      <c r="AU34" s="247" t="str">
        <f aca="false">IF(AO34&lt;&gt;"",Υπολογισμοί!J29,"")</f>
        <v/>
      </c>
      <c r="AW34" s="233" t="str">
        <f aca="false">IF(Βραχίονες!C29&lt;&gt;"",Βραχίονες!F29+Βραχίονες!G29,"")</f>
        <v/>
      </c>
      <c r="AX34" s="247" t="str">
        <f aca="false">IF(Βραχίονες!C29&lt;&gt;"",Υπολογισμοί!K29,"")</f>
        <v/>
      </c>
      <c r="AY34" s="247" t="str">
        <f aca="false">IF(Βραχίονες!C29&lt;&gt;"",Υπολογισμοί!L29,"")</f>
        <v/>
      </c>
      <c r="AZ34" s="247" t="str">
        <f aca="false">IF(Βραχίονες!C29&lt;&gt;"",Υπολογισμοί!K29+Υπολογισμοί!L29,"")</f>
        <v/>
      </c>
    </row>
    <row r="35" customFormat="false" ht="10.2" hidden="false" customHeight="false" outlineLevel="0" collapsed="false">
      <c r="A35" s="245" t="str">
        <f aca="false">IF('Συμβατικά ΦΣ'!B30&lt;&gt;"",'Συμβατικά ΦΣ'!C30,"")</f>
        <v/>
      </c>
      <c r="B35" s="246" t="str">
        <f aca="false">IF('Συμβατικά ΦΣ'!B30&lt;&gt;"",'Συμβατικά ΦΣ'!I30,"")</f>
        <v/>
      </c>
      <c r="C35" s="247" t="str">
        <f aca="false">IF('Συμβατικά ΦΣ'!B30&lt;&gt;"",'Συμβατικά ΦΣ'!J30,"")</f>
        <v/>
      </c>
      <c r="D35" s="248" t="str">
        <f aca="false">IF('Συμβατικά ΦΣ'!B30&lt;&gt;"",'Συμβατικά ΦΣ'!L30,"")</f>
        <v/>
      </c>
      <c r="E35" s="246" t="str">
        <f aca="false">IF('Συμβατικά ΦΣ'!B30&lt;&gt;"",'Συμβατικά ΦΣ'!K30,"")</f>
        <v/>
      </c>
      <c r="G35" s="245" t="str">
        <f aca="false">IF(A35&lt;&gt;"",A35,"")</f>
        <v/>
      </c>
      <c r="H35" s="249" t="str">
        <f aca="false">IF(G35&lt;&gt;"",B35,"")</f>
        <v/>
      </c>
      <c r="I35" s="247" t="str">
        <f aca="false">IF(G35&lt;&gt;"",C35,"")</f>
        <v/>
      </c>
      <c r="J35" s="248" t="str">
        <f aca="false">IF(G35&lt;&gt;"",D35,"")</f>
        <v/>
      </c>
      <c r="K35" s="248" t="str">
        <f aca="false">IF(G35&lt;&gt;"",E35,"")</f>
        <v/>
      </c>
      <c r="L35" s="247" t="str">
        <f aca="false">IF(G35&lt;&gt;"",'Γενικά Δεδομένα'!$I$6*365,"")</f>
        <v/>
      </c>
      <c r="M35" s="250" t="str">
        <f aca="false">IF(G35&lt;&gt;"",Υπολογισμοί!G30,"")</f>
        <v/>
      </c>
      <c r="N35" s="251" t="str">
        <f aca="false">IF(G35&lt;&gt;"",'Γενικά Δεδομένα'!$I$4,"")</f>
        <v/>
      </c>
      <c r="O35" s="250" t="str">
        <f aca="false">IF(G35&lt;&gt;"",M35*'Γενικά Δεδομένα'!$I$4,"")</f>
        <v/>
      </c>
      <c r="Q35" s="245" t="str">
        <f aca="false">IF(G35&lt;&gt;"",G35,"")</f>
        <v/>
      </c>
      <c r="R35" s="249" t="str">
        <f aca="false">IF(Q35&lt;&gt;"",H35,"")</f>
        <v/>
      </c>
      <c r="S35" s="252" t="str">
        <f aca="false">IF(Q35&lt;&gt;"",I35,"")</f>
        <v/>
      </c>
      <c r="T35" s="253"/>
      <c r="U35" s="254" t="str">
        <f aca="false">IF(Q35&lt;&gt;"",'Νέα ΦΣ'!D30,"")</f>
        <v/>
      </c>
      <c r="V35" s="233" t="str">
        <f aca="false">IF(Q35&lt;&gt;"",'Νέα ΦΣ'!M30,"")</f>
        <v/>
      </c>
      <c r="W35" s="233" t="str">
        <f aca="false">IF(Q35&lt;&gt;"",V35,"")</f>
        <v/>
      </c>
      <c r="X35" s="233" t="str">
        <f aca="false">IF(Q35&lt;&gt;"",'Νέα ΦΣ'!O30,"")</f>
        <v/>
      </c>
      <c r="Y35" s="248" t="str">
        <f aca="false">IF(Q35&lt;&gt;"",D35+E35,"")</f>
        <v/>
      </c>
      <c r="AA35" s="245" t="str">
        <f aca="false">IF(U35&lt;&gt;"",U35,"")</f>
        <v/>
      </c>
      <c r="AB35" s="249" t="str">
        <f aca="false">IF(AA35&lt;&gt;"",V35,"")</f>
        <v/>
      </c>
      <c r="AC35" s="249" t="str">
        <f aca="false">IF(AA35&lt;&gt;"",W35,"")</f>
        <v/>
      </c>
      <c r="AD35" s="249" t="str">
        <f aca="false">IF(AA35&lt;&gt;"",X35,"")</f>
        <v/>
      </c>
      <c r="AE35" s="249" t="str">
        <f aca="false">IF(Q35&lt;&gt;"",IF(AD35="ΝΑΙ",15,""),"")</f>
        <v/>
      </c>
      <c r="AF35" s="248" t="str">
        <f aca="false">IF(AA35&lt;&gt;"",D35+E35,"")</f>
        <v/>
      </c>
      <c r="AG35" s="249" t="str">
        <f aca="false">IF(AA35&lt;&gt;"",0,"")</f>
        <v/>
      </c>
      <c r="AH35" s="250" t="str">
        <f aca="false">+L35</f>
        <v/>
      </c>
      <c r="AI35" s="250" t="str">
        <f aca="false">IF(AA35&lt;&gt;"",Υπολογισμοί!H30,"")</f>
        <v/>
      </c>
      <c r="AJ35" s="255" t="str">
        <f aca="false">IF(AA35&lt;&gt;"",'Γενικά Δεδομένα'!$I$4,"")</f>
        <v/>
      </c>
      <c r="AK35" s="250" t="str">
        <f aca="false">IF(AA35&lt;&gt;"",AI35*AJ35,"")</f>
        <v/>
      </c>
      <c r="AM35" s="256"/>
      <c r="AO35" s="254" t="str">
        <f aca="false">IF(AA35&lt;&gt;"",AA35,"")</f>
        <v/>
      </c>
      <c r="AP35" s="233" t="str">
        <f aca="false">IF(AO35&lt;&gt;"",AB35,"")</f>
        <v/>
      </c>
      <c r="AQ35" s="233" t="str">
        <f aca="false">IF(AO35&lt;&gt;"",AC35,"")</f>
        <v/>
      </c>
      <c r="AR35" s="233" t="str">
        <f aca="false">IF(AO35&lt;&gt;"",AD35,"")</f>
        <v/>
      </c>
      <c r="AS35" s="248" t="str">
        <f aca="false">IF(AO35&lt;&gt;"",'Νέα ΦΣ'!I30+'Νέα ΦΣ'!J30,"")</f>
        <v/>
      </c>
      <c r="AT35" s="247" t="str">
        <f aca="false">IF(AO35&lt;&gt;"",'Νέα ΦΣ'!N30,"")</f>
        <v/>
      </c>
      <c r="AU35" s="247" t="str">
        <f aca="false">IF(AO35&lt;&gt;"",Υπολογισμοί!J30,"")</f>
        <v/>
      </c>
      <c r="AW35" s="233" t="str">
        <f aca="false">IF(Βραχίονες!C30&lt;&gt;"",Βραχίονες!F30+Βραχίονες!G30,"")</f>
        <v/>
      </c>
      <c r="AX35" s="247" t="str">
        <f aca="false">IF(Βραχίονες!C30&lt;&gt;"",Υπολογισμοί!K30,"")</f>
        <v/>
      </c>
      <c r="AY35" s="247" t="str">
        <f aca="false">IF(Βραχίονες!C30&lt;&gt;"",Υπολογισμοί!L30,"")</f>
        <v/>
      </c>
      <c r="AZ35" s="247" t="str">
        <f aca="false">IF(Βραχίονες!C30&lt;&gt;"",Υπολογισμοί!K30+Υπολογισμοί!L30,"")</f>
        <v/>
      </c>
    </row>
    <row r="36" customFormat="false" ht="10.2" hidden="false" customHeight="false" outlineLevel="0" collapsed="false">
      <c r="A36" s="245" t="str">
        <f aca="false">IF('Συμβατικά ΦΣ'!B31&lt;&gt;"",'Συμβατικά ΦΣ'!C31,"")</f>
        <v/>
      </c>
      <c r="B36" s="246" t="str">
        <f aca="false">IF('Συμβατικά ΦΣ'!B31&lt;&gt;"",'Συμβατικά ΦΣ'!I31,"")</f>
        <v/>
      </c>
      <c r="C36" s="247" t="str">
        <f aca="false">IF('Συμβατικά ΦΣ'!B31&lt;&gt;"",'Συμβατικά ΦΣ'!J31,"")</f>
        <v/>
      </c>
      <c r="D36" s="248" t="str">
        <f aca="false">IF('Συμβατικά ΦΣ'!B31&lt;&gt;"",'Συμβατικά ΦΣ'!L31,"")</f>
        <v/>
      </c>
      <c r="E36" s="246" t="str">
        <f aca="false">IF('Συμβατικά ΦΣ'!B31&lt;&gt;"",'Συμβατικά ΦΣ'!K31,"")</f>
        <v/>
      </c>
      <c r="G36" s="245" t="str">
        <f aca="false">IF(A36&lt;&gt;"",A36,"")</f>
        <v/>
      </c>
      <c r="H36" s="249" t="str">
        <f aca="false">IF(G36&lt;&gt;"",B36,"")</f>
        <v/>
      </c>
      <c r="I36" s="247" t="str">
        <f aca="false">IF(G36&lt;&gt;"",C36,"")</f>
        <v/>
      </c>
      <c r="J36" s="248" t="str">
        <f aca="false">IF(G36&lt;&gt;"",D36,"")</f>
        <v/>
      </c>
      <c r="K36" s="248" t="str">
        <f aca="false">IF(G36&lt;&gt;"",E36,"")</f>
        <v/>
      </c>
      <c r="L36" s="247" t="str">
        <f aca="false">IF(G36&lt;&gt;"",'Γενικά Δεδομένα'!$I$6*365,"")</f>
        <v/>
      </c>
      <c r="M36" s="250" t="str">
        <f aca="false">IF(G36&lt;&gt;"",Υπολογισμοί!G31,"")</f>
        <v/>
      </c>
      <c r="N36" s="251" t="str">
        <f aca="false">IF(G36&lt;&gt;"",'Γενικά Δεδομένα'!$I$4,"")</f>
        <v/>
      </c>
      <c r="O36" s="250" t="str">
        <f aca="false">IF(G36&lt;&gt;"",M36*'Γενικά Δεδομένα'!$I$4,"")</f>
        <v/>
      </c>
      <c r="Q36" s="245" t="str">
        <f aca="false">IF(G36&lt;&gt;"",G36,"")</f>
        <v/>
      </c>
      <c r="R36" s="249" t="str">
        <f aca="false">IF(Q36&lt;&gt;"",H36,"")</f>
        <v/>
      </c>
      <c r="S36" s="252" t="str">
        <f aca="false">IF(Q36&lt;&gt;"",I36,"")</f>
        <v/>
      </c>
      <c r="T36" s="253"/>
      <c r="U36" s="254" t="str">
        <f aca="false">IF(Q36&lt;&gt;"",'Νέα ΦΣ'!D31,"")</f>
        <v/>
      </c>
      <c r="V36" s="233" t="str">
        <f aca="false">IF(Q36&lt;&gt;"",'Νέα ΦΣ'!M31,"")</f>
        <v/>
      </c>
      <c r="W36" s="233" t="str">
        <f aca="false">IF(Q36&lt;&gt;"",V36,"")</f>
        <v/>
      </c>
      <c r="X36" s="233" t="str">
        <f aca="false">IF(Q36&lt;&gt;"",'Νέα ΦΣ'!O31,"")</f>
        <v/>
      </c>
      <c r="Y36" s="248" t="str">
        <f aca="false">IF(Q36&lt;&gt;"",D36+E36,"")</f>
        <v/>
      </c>
      <c r="AA36" s="245" t="str">
        <f aca="false">IF(U36&lt;&gt;"",U36,"")</f>
        <v/>
      </c>
      <c r="AB36" s="249" t="str">
        <f aca="false">IF(AA36&lt;&gt;"",V36,"")</f>
        <v/>
      </c>
      <c r="AC36" s="249" t="str">
        <f aca="false">IF(AA36&lt;&gt;"",W36,"")</f>
        <v/>
      </c>
      <c r="AD36" s="249" t="str">
        <f aca="false">IF(AA36&lt;&gt;"",X36,"")</f>
        <v/>
      </c>
      <c r="AE36" s="249" t="str">
        <f aca="false">IF(Q36&lt;&gt;"",IF(AD36="ΝΑΙ",15,""),"")</f>
        <v/>
      </c>
      <c r="AF36" s="248" t="str">
        <f aca="false">IF(AA36&lt;&gt;"",D36+E36,"")</f>
        <v/>
      </c>
      <c r="AG36" s="249" t="str">
        <f aca="false">IF(AA36&lt;&gt;"",0,"")</f>
        <v/>
      </c>
      <c r="AH36" s="250" t="str">
        <f aca="false">+L36</f>
        <v/>
      </c>
      <c r="AI36" s="250" t="str">
        <f aca="false">IF(AA36&lt;&gt;"",Υπολογισμοί!H31,"")</f>
        <v/>
      </c>
      <c r="AJ36" s="255" t="str">
        <f aca="false">IF(AA36&lt;&gt;"",'Γενικά Δεδομένα'!$I$4,"")</f>
        <v/>
      </c>
      <c r="AK36" s="250" t="str">
        <f aca="false">IF(AA36&lt;&gt;"",AI36*AJ36,"")</f>
        <v/>
      </c>
      <c r="AM36" s="256"/>
      <c r="AO36" s="254" t="str">
        <f aca="false">IF(AA36&lt;&gt;"",AA36,"")</f>
        <v/>
      </c>
      <c r="AP36" s="233" t="str">
        <f aca="false">IF(AO36&lt;&gt;"",AB36,"")</f>
        <v/>
      </c>
      <c r="AQ36" s="233" t="str">
        <f aca="false">IF(AO36&lt;&gt;"",AC36,"")</f>
        <v/>
      </c>
      <c r="AR36" s="233" t="str">
        <f aca="false">IF(AO36&lt;&gt;"",AD36,"")</f>
        <v/>
      </c>
      <c r="AS36" s="248" t="str">
        <f aca="false">IF(AO36&lt;&gt;"",'Νέα ΦΣ'!I31+'Νέα ΦΣ'!J31,"")</f>
        <v/>
      </c>
      <c r="AT36" s="247" t="str">
        <f aca="false">IF(AO36&lt;&gt;"",'Νέα ΦΣ'!N31,"")</f>
        <v/>
      </c>
      <c r="AU36" s="247" t="str">
        <f aca="false">IF(AO36&lt;&gt;"",Υπολογισμοί!J31,"")</f>
        <v/>
      </c>
      <c r="AW36" s="233" t="str">
        <f aca="false">IF(Βραχίονες!C31&lt;&gt;"",Βραχίονες!F31+Βραχίονες!G31,"")</f>
        <v/>
      </c>
      <c r="AX36" s="247" t="str">
        <f aca="false">IF(Βραχίονες!C31&lt;&gt;"",Υπολογισμοί!K31,"")</f>
        <v/>
      </c>
      <c r="AY36" s="247" t="str">
        <f aca="false">IF(Βραχίονες!C31&lt;&gt;"",Υπολογισμοί!L31,"")</f>
        <v/>
      </c>
      <c r="AZ36" s="247" t="str">
        <f aca="false">IF(Βραχίονες!C31&lt;&gt;"",Υπολογισμοί!K31+Υπολογισμοί!L31,"")</f>
        <v/>
      </c>
    </row>
    <row r="37" customFormat="false" ht="10.2" hidden="false" customHeight="false" outlineLevel="0" collapsed="false">
      <c r="A37" s="245" t="str">
        <f aca="false">IF('Συμβατικά ΦΣ'!B32&lt;&gt;"",'Συμβατικά ΦΣ'!C32,"")</f>
        <v/>
      </c>
      <c r="B37" s="246" t="str">
        <f aca="false">IF('Συμβατικά ΦΣ'!B32&lt;&gt;"",'Συμβατικά ΦΣ'!I32,"")</f>
        <v/>
      </c>
      <c r="C37" s="247" t="str">
        <f aca="false">IF('Συμβατικά ΦΣ'!B32&lt;&gt;"",'Συμβατικά ΦΣ'!J32,"")</f>
        <v/>
      </c>
      <c r="D37" s="248" t="str">
        <f aca="false">IF('Συμβατικά ΦΣ'!B32&lt;&gt;"",'Συμβατικά ΦΣ'!L32,"")</f>
        <v/>
      </c>
      <c r="E37" s="246" t="str">
        <f aca="false">IF('Συμβατικά ΦΣ'!B32&lt;&gt;"",'Συμβατικά ΦΣ'!K32,"")</f>
        <v/>
      </c>
      <c r="G37" s="245" t="str">
        <f aca="false">IF(A37&lt;&gt;"",A37,"")</f>
        <v/>
      </c>
      <c r="H37" s="249" t="str">
        <f aca="false">IF(G37&lt;&gt;"",B37,"")</f>
        <v/>
      </c>
      <c r="I37" s="247" t="str">
        <f aca="false">IF(G37&lt;&gt;"",C37,"")</f>
        <v/>
      </c>
      <c r="J37" s="248" t="str">
        <f aca="false">IF(G37&lt;&gt;"",D37,"")</f>
        <v/>
      </c>
      <c r="K37" s="248" t="str">
        <f aca="false">IF(G37&lt;&gt;"",E37,"")</f>
        <v/>
      </c>
      <c r="L37" s="247" t="str">
        <f aca="false">IF(G37&lt;&gt;"",'Γενικά Δεδομένα'!$I$6*365,"")</f>
        <v/>
      </c>
      <c r="M37" s="250" t="str">
        <f aca="false">IF(G37&lt;&gt;"",Υπολογισμοί!G32,"")</f>
        <v/>
      </c>
      <c r="N37" s="251" t="str">
        <f aca="false">IF(G37&lt;&gt;"",'Γενικά Δεδομένα'!$I$4,"")</f>
        <v/>
      </c>
      <c r="O37" s="250" t="str">
        <f aca="false">IF(G37&lt;&gt;"",M37*'Γενικά Δεδομένα'!$I$4,"")</f>
        <v/>
      </c>
      <c r="Q37" s="245" t="str">
        <f aca="false">IF(G37&lt;&gt;"",G37,"")</f>
        <v/>
      </c>
      <c r="R37" s="249" t="str">
        <f aca="false">IF(Q37&lt;&gt;"",H37,"")</f>
        <v/>
      </c>
      <c r="S37" s="252" t="str">
        <f aca="false">IF(Q37&lt;&gt;"",I37,"")</f>
        <v/>
      </c>
      <c r="T37" s="253"/>
      <c r="U37" s="254" t="str">
        <f aca="false">IF(Q37&lt;&gt;"",'Νέα ΦΣ'!D32,"")</f>
        <v/>
      </c>
      <c r="V37" s="233" t="str">
        <f aca="false">IF(Q37&lt;&gt;"",'Νέα ΦΣ'!M32,"")</f>
        <v/>
      </c>
      <c r="W37" s="233" t="str">
        <f aca="false">IF(Q37&lt;&gt;"",V37,"")</f>
        <v/>
      </c>
      <c r="X37" s="233" t="str">
        <f aca="false">IF(Q37&lt;&gt;"",'Νέα ΦΣ'!O32,"")</f>
        <v/>
      </c>
      <c r="Y37" s="248" t="str">
        <f aca="false">IF(Q37&lt;&gt;"",D37+E37,"")</f>
        <v/>
      </c>
      <c r="AA37" s="245" t="str">
        <f aca="false">IF(U37&lt;&gt;"",U37,"")</f>
        <v/>
      </c>
      <c r="AB37" s="249" t="str">
        <f aca="false">IF(AA37&lt;&gt;"",V37,"")</f>
        <v/>
      </c>
      <c r="AC37" s="249" t="str">
        <f aca="false">IF(AA37&lt;&gt;"",W37,"")</f>
        <v/>
      </c>
      <c r="AD37" s="249" t="str">
        <f aca="false">IF(AA37&lt;&gt;"",X37,"")</f>
        <v/>
      </c>
      <c r="AE37" s="249" t="str">
        <f aca="false">IF(Q37&lt;&gt;"",IF(AD37="ΝΑΙ",15,""),"")</f>
        <v/>
      </c>
      <c r="AF37" s="248" t="str">
        <f aca="false">IF(AA37&lt;&gt;"",D37+E37,"")</f>
        <v/>
      </c>
      <c r="AG37" s="249" t="str">
        <f aca="false">IF(AA37&lt;&gt;"",0,"")</f>
        <v/>
      </c>
      <c r="AH37" s="250" t="str">
        <f aca="false">+L37</f>
        <v/>
      </c>
      <c r="AI37" s="250" t="str">
        <f aca="false">IF(AA37&lt;&gt;"",Υπολογισμοί!H32,"")</f>
        <v/>
      </c>
      <c r="AJ37" s="255" t="str">
        <f aca="false">IF(AA37&lt;&gt;"",'Γενικά Δεδομένα'!$I$4,"")</f>
        <v/>
      </c>
      <c r="AK37" s="250" t="str">
        <f aca="false">IF(AA37&lt;&gt;"",AI37*AJ37,"")</f>
        <v/>
      </c>
      <c r="AM37" s="256"/>
      <c r="AO37" s="254" t="str">
        <f aca="false">IF(AA37&lt;&gt;"",AA37,"")</f>
        <v/>
      </c>
      <c r="AP37" s="233" t="str">
        <f aca="false">IF(AO37&lt;&gt;"",AB37,"")</f>
        <v/>
      </c>
      <c r="AQ37" s="233" t="str">
        <f aca="false">IF(AO37&lt;&gt;"",AC37,"")</f>
        <v/>
      </c>
      <c r="AR37" s="233" t="str">
        <f aca="false">IF(AO37&lt;&gt;"",AD37,"")</f>
        <v/>
      </c>
      <c r="AS37" s="248" t="str">
        <f aca="false">IF(AO37&lt;&gt;"",'Νέα ΦΣ'!I32+'Νέα ΦΣ'!J32,"")</f>
        <v/>
      </c>
      <c r="AT37" s="247" t="str">
        <f aca="false">IF(AO37&lt;&gt;"",'Νέα ΦΣ'!N32,"")</f>
        <v/>
      </c>
      <c r="AU37" s="247" t="str">
        <f aca="false">IF(AO37&lt;&gt;"",Υπολογισμοί!J32,"")</f>
        <v/>
      </c>
      <c r="AW37" s="233" t="str">
        <f aca="false">IF(Βραχίονες!C32&lt;&gt;"",Βραχίονες!F32+Βραχίονες!G32,"")</f>
        <v/>
      </c>
      <c r="AX37" s="247" t="str">
        <f aca="false">IF(Βραχίονες!C32&lt;&gt;"",Υπολογισμοί!K32,"")</f>
        <v/>
      </c>
      <c r="AY37" s="247" t="str">
        <f aca="false">IF(Βραχίονες!C32&lt;&gt;"",Υπολογισμοί!L32,"")</f>
        <v/>
      </c>
      <c r="AZ37" s="247" t="str">
        <f aca="false">IF(Βραχίονες!C32&lt;&gt;"",Υπολογισμοί!K32+Υπολογισμοί!L32,"")</f>
        <v/>
      </c>
    </row>
    <row r="38" customFormat="false" ht="10.2" hidden="false" customHeight="false" outlineLevel="0" collapsed="false">
      <c r="A38" s="245" t="str">
        <f aca="false">IF('Συμβατικά ΦΣ'!B33&lt;&gt;"",'Συμβατικά ΦΣ'!C33,"")</f>
        <v/>
      </c>
      <c r="B38" s="246" t="str">
        <f aca="false">IF('Συμβατικά ΦΣ'!B33&lt;&gt;"",'Συμβατικά ΦΣ'!I33,"")</f>
        <v/>
      </c>
      <c r="C38" s="247" t="str">
        <f aca="false">IF('Συμβατικά ΦΣ'!B33&lt;&gt;"",'Συμβατικά ΦΣ'!J33,"")</f>
        <v/>
      </c>
      <c r="D38" s="248" t="str">
        <f aca="false">IF('Συμβατικά ΦΣ'!B33&lt;&gt;"",'Συμβατικά ΦΣ'!L33,"")</f>
        <v/>
      </c>
      <c r="E38" s="246" t="str">
        <f aca="false">IF('Συμβατικά ΦΣ'!B33&lt;&gt;"",'Συμβατικά ΦΣ'!K33,"")</f>
        <v/>
      </c>
      <c r="G38" s="245" t="str">
        <f aca="false">IF(A38&lt;&gt;"",A38,"")</f>
        <v/>
      </c>
      <c r="H38" s="249" t="str">
        <f aca="false">IF(G38&lt;&gt;"",B38,"")</f>
        <v/>
      </c>
      <c r="I38" s="247" t="str">
        <f aca="false">IF(G38&lt;&gt;"",C38,"")</f>
        <v/>
      </c>
      <c r="J38" s="248" t="str">
        <f aca="false">IF(G38&lt;&gt;"",D38,"")</f>
        <v/>
      </c>
      <c r="K38" s="248" t="str">
        <f aca="false">IF(G38&lt;&gt;"",E38,"")</f>
        <v/>
      </c>
      <c r="L38" s="247" t="str">
        <f aca="false">IF(G38&lt;&gt;"",'Γενικά Δεδομένα'!$I$6*365,"")</f>
        <v/>
      </c>
      <c r="M38" s="250" t="str">
        <f aca="false">IF(G38&lt;&gt;"",Υπολογισμοί!G33,"")</f>
        <v/>
      </c>
      <c r="N38" s="251" t="str">
        <f aca="false">IF(G38&lt;&gt;"",'Γενικά Δεδομένα'!$I$4,"")</f>
        <v/>
      </c>
      <c r="O38" s="250" t="str">
        <f aca="false">IF(G38&lt;&gt;"",M38*'Γενικά Δεδομένα'!$I$4,"")</f>
        <v/>
      </c>
      <c r="Q38" s="245" t="str">
        <f aca="false">IF(G38&lt;&gt;"",G38,"")</f>
        <v/>
      </c>
      <c r="R38" s="249" t="str">
        <f aca="false">IF(Q38&lt;&gt;"",H38,"")</f>
        <v/>
      </c>
      <c r="S38" s="252" t="str">
        <f aca="false">IF(Q38&lt;&gt;"",I38,"")</f>
        <v/>
      </c>
      <c r="T38" s="253"/>
      <c r="U38" s="254" t="str">
        <f aca="false">IF(Q38&lt;&gt;"",'Νέα ΦΣ'!D33,"")</f>
        <v/>
      </c>
      <c r="V38" s="233" t="str">
        <f aca="false">IF(Q38&lt;&gt;"",'Νέα ΦΣ'!M33,"")</f>
        <v/>
      </c>
      <c r="W38" s="233" t="str">
        <f aca="false">IF(Q38&lt;&gt;"",V38,"")</f>
        <v/>
      </c>
      <c r="X38" s="233" t="str">
        <f aca="false">IF(Q38&lt;&gt;"",'Νέα ΦΣ'!O33,"")</f>
        <v/>
      </c>
      <c r="Y38" s="248" t="str">
        <f aca="false">IF(Q38&lt;&gt;"",D38+E38,"")</f>
        <v/>
      </c>
      <c r="AA38" s="245" t="str">
        <f aca="false">IF(U38&lt;&gt;"",U38,"")</f>
        <v/>
      </c>
      <c r="AB38" s="249" t="str">
        <f aca="false">IF(AA38&lt;&gt;"",V38,"")</f>
        <v/>
      </c>
      <c r="AC38" s="249" t="str">
        <f aca="false">IF(AA38&lt;&gt;"",W38,"")</f>
        <v/>
      </c>
      <c r="AD38" s="249" t="str">
        <f aca="false">IF(AA38&lt;&gt;"",X38,"")</f>
        <v/>
      </c>
      <c r="AE38" s="249" t="str">
        <f aca="false">IF(Q38&lt;&gt;"",IF(AD38="ΝΑΙ",15,""),"")</f>
        <v/>
      </c>
      <c r="AF38" s="248" t="str">
        <f aca="false">IF(AA38&lt;&gt;"",D38+E38,"")</f>
        <v/>
      </c>
      <c r="AG38" s="249" t="str">
        <f aca="false">IF(AA38&lt;&gt;"",0,"")</f>
        <v/>
      </c>
      <c r="AH38" s="250" t="str">
        <f aca="false">+L38</f>
        <v/>
      </c>
      <c r="AI38" s="250" t="str">
        <f aca="false">IF(AA38&lt;&gt;"",Υπολογισμοί!H33,"")</f>
        <v/>
      </c>
      <c r="AJ38" s="255" t="str">
        <f aca="false">IF(AA38&lt;&gt;"",'Γενικά Δεδομένα'!$I$4,"")</f>
        <v/>
      </c>
      <c r="AK38" s="250" t="str">
        <f aca="false">IF(AA38&lt;&gt;"",AI38*AJ38,"")</f>
        <v/>
      </c>
      <c r="AM38" s="256"/>
      <c r="AO38" s="254" t="str">
        <f aca="false">IF(AA38&lt;&gt;"",AA38,"")</f>
        <v/>
      </c>
      <c r="AP38" s="233" t="str">
        <f aca="false">IF(AO38&lt;&gt;"",AB38,"")</f>
        <v/>
      </c>
      <c r="AQ38" s="233" t="str">
        <f aca="false">IF(AO38&lt;&gt;"",AC38,"")</f>
        <v/>
      </c>
      <c r="AR38" s="233" t="str">
        <f aca="false">IF(AO38&lt;&gt;"",AD38,"")</f>
        <v/>
      </c>
      <c r="AS38" s="248" t="str">
        <f aca="false">IF(AO38&lt;&gt;"",'Νέα ΦΣ'!I33+'Νέα ΦΣ'!J33,"")</f>
        <v/>
      </c>
      <c r="AT38" s="247" t="str">
        <f aca="false">IF(AO38&lt;&gt;"",'Νέα ΦΣ'!N33,"")</f>
        <v/>
      </c>
      <c r="AU38" s="247" t="str">
        <f aca="false">IF(AO38&lt;&gt;"",Υπολογισμοί!J33,"")</f>
        <v/>
      </c>
      <c r="AW38" s="233" t="str">
        <f aca="false">IF(Βραχίονες!C33&lt;&gt;"",Βραχίονες!F33+Βραχίονες!G33,"")</f>
        <v/>
      </c>
      <c r="AX38" s="247" t="str">
        <f aca="false">IF(Βραχίονες!C33&lt;&gt;"",Υπολογισμοί!K33,"")</f>
        <v/>
      </c>
      <c r="AY38" s="247" t="str">
        <f aca="false">IF(Βραχίονες!C33&lt;&gt;"",Υπολογισμοί!L33,"")</f>
        <v/>
      </c>
      <c r="AZ38" s="247" t="str">
        <f aca="false">IF(Βραχίονες!C33&lt;&gt;"",Υπολογισμοί!K33+Υπολογισμοί!L33,"")</f>
        <v/>
      </c>
    </row>
    <row r="39" customFormat="false" ht="10.2" hidden="false" customHeight="false" outlineLevel="0" collapsed="false">
      <c r="A39" s="245" t="str">
        <f aca="false">IF('Συμβατικά ΦΣ'!B34&lt;&gt;"",'Συμβατικά ΦΣ'!C34,"")</f>
        <v/>
      </c>
      <c r="B39" s="246" t="str">
        <f aca="false">IF('Συμβατικά ΦΣ'!B34&lt;&gt;"",'Συμβατικά ΦΣ'!I34,"")</f>
        <v/>
      </c>
      <c r="C39" s="247" t="str">
        <f aca="false">IF('Συμβατικά ΦΣ'!B34&lt;&gt;"",'Συμβατικά ΦΣ'!J34,"")</f>
        <v/>
      </c>
      <c r="D39" s="248" t="str">
        <f aca="false">IF('Συμβατικά ΦΣ'!B34&lt;&gt;"",'Συμβατικά ΦΣ'!L34,"")</f>
        <v/>
      </c>
      <c r="E39" s="246" t="str">
        <f aca="false">IF('Συμβατικά ΦΣ'!B34&lt;&gt;"",'Συμβατικά ΦΣ'!K34,"")</f>
        <v/>
      </c>
      <c r="G39" s="245" t="str">
        <f aca="false">IF(A39&lt;&gt;"",A39,"")</f>
        <v/>
      </c>
      <c r="H39" s="249" t="str">
        <f aca="false">IF(G39&lt;&gt;"",B39,"")</f>
        <v/>
      </c>
      <c r="I39" s="247" t="str">
        <f aca="false">IF(G39&lt;&gt;"",C39,"")</f>
        <v/>
      </c>
      <c r="J39" s="248" t="str">
        <f aca="false">IF(G39&lt;&gt;"",D39,"")</f>
        <v/>
      </c>
      <c r="K39" s="248" t="str">
        <f aca="false">IF(G39&lt;&gt;"",E39,"")</f>
        <v/>
      </c>
      <c r="L39" s="247" t="str">
        <f aca="false">IF(G39&lt;&gt;"",'Γενικά Δεδομένα'!$I$6*365,"")</f>
        <v/>
      </c>
      <c r="M39" s="250" t="str">
        <f aca="false">IF(G39&lt;&gt;"",Υπολογισμοί!G34,"")</f>
        <v/>
      </c>
      <c r="N39" s="251" t="str">
        <f aca="false">IF(G39&lt;&gt;"",'Γενικά Δεδομένα'!$I$4,"")</f>
        <v/>
      </c>
      <c r="O39" s="250" t="str">
        <f aca="false">IF(G39&lt;&gt;"",M39*'Γενικά Δεδομένα'!$I$4,"")</f>
        <v/>
      </c>
      <c r="Q39" s="245" t="str">
        <f aca="false">IF(G39&lt;&gt;"",G39,"")</f>
        <v/>
      </c>
      <c r="R39" s="249" t="str">
        <f aca="false">IF(Q39&lt;&gt;"",H39,"")</f>
        <v/>
      </c>
      <c r="S39" s="252" t="str">
        <f aca="false">IF(Q39&lt;&gt;"",I39,"")</f>
        <v/>
      </c>
      <c r="T39" s="253"/>
      <c r="U39" s="254" t="str">
        <f aca="false">IF(Q39&lt;&gt;"",'Νέα ΦΣ'!D34,"")</f>
        <v/>
      </c>
      <c r="V39" s="233" t="str">
        <f aca="false">IF(Q39&lt;&gt;"",'Νέα ΦΣ'!M34,"")</f>
        <v/>
      </c>
      <c r="W39" s="233" t="str">
        <f aca="false">IF(Q39&lt;&gt;"",V39,"")</f>
        <v/>
      </c>
      <c r="X39" s="233" t="str">
        <f aca="false">IF(Q39&lt;&gt;"",'Νέα ΦΣ'!O34,"")</f>
        <v/>
      </c>
      <c r="Y39" s="248" t="str">
        <f aca="false">IF(Q39&lt;&gt;"",D39+E39,"")</f>
        <v/>
      </c>
      <c r="AA39" s="245" t="str">
        <f aca="false">IF(U39&lt;&gt;"",U39,"")</f>
        <v/>
      </c>
      <c r="AB39" s="249" t="str">
        <f aca="false">IF(AA39&lt;&gt;"",V39,"")</f>
        <v/>
      </c>
      <c r="AC39" s="249" t="str">
        <f aca="false">IF(AA39&lt;&gt;"",W39,"")</f>
        <v/>
      </c>
      <c r="AD39" s="249" t="str">
        <f aca="false">IF(AA39&lt;&gt;"",X39,"")</f>
        <v/>
      </c>
      <c r="AE39" s="249" t="str">
        <f aca="false">IF(Q39&lt;&gt;"",IF(AD39="ΝΑΙ",15,""),"")</f>
        <v/>
      </c>
      <c r="AF39" s="248" t="str">
        <f aca="false">IF(AA39&lt;&gt;"",D39+E39,"")</f>
        <v/>
      </c>
      <c r="AG39" s="249" t="str">
        <f aca="false">IF(AA39&lt;&gt;"",0,"")</f>
        <v/>
      </c>
      <c r="AH39" s="250" t="str">
        <f aca="false">+L39</f>
        <v/>
      </c>
      <c r="AI39" s="250" t="str">
        <f aca="false">IF(AA39&lt;&gt;"",Υπολογισμοί!H34,"")</f>
        <v/>
      </c>
      <c r="AJ39" s="255" t="str">
        <f aca="false">IF(AA39&lt;&gt;"",'Γενικά Δεδομένα'!$I$4,"")</f>
        <v/>
      </c>
      <c r="AK39" s="250" t="str">
        <f aca="false">IF(AA39&lt;&gt;"",AI39*AJ39,"")</f>
        <v/>
      </c>
      <c r="AM39" s="256"/>
      <c r="AO39" s="254" t="str">
        <f aca="false">IF(AA39&lt;&gt;"",AA39,"")</f>
        <v/>
      </c>
      <c r="AP39" s="233" t="str">
        <f aca="false">IF(AO39&lt;&gt;"",AB39,"")</f>
        <v/>
      </c>
      <c r="AQ39" s="233" t="str">
        <f aca="false">IF(AO39&lt;&gt;"",AC39,"")</f>
        <v/>
      </c>
      <c r="AR39" s="233" t="str">
        <f aca="false">IF(AO39&lt;&gt;"",AD39,"")</f>
        <v/>
      </c>
      <c r="AS39" s="248" t="str">
        <f aca="false">IF(AO39&lt;&gt;"",'Νέα ΦΣ'!I34+'Νέα ΦΣ'!J34,"")</f>
        <v/>
      </c>
      <c r="AT39" s="247" t="str">
        <f aca="false">IF(AO39&lt;&gt;"",'Νέα ΦΣ'!N34,"")</f>
        <v/>
      </c>
      <c r="AU39" s="247" t="str">
        <f aca="false">IF(AO39&lt;&gt;"",Υπολογισμοί!J34,"")</f>
        <v/>
      </c>
      <c r="AW39" s="233" t="str">
        <f aca="false">IF(Βραχίονες!C34&lt;&gt;"",Βραχίονες!F34+Βραχίονες!G34,"")</f>
        <v/>
      </c>
      <c r="AX39" s="247" t="str">
        <f aca="false">IF(Βραχίονες!C34&lt;&gt;"",Υπολογισμοί!K34,"")</f>
        <v/>
      </c>
      <c r="AY39" s="247" t="str">
        <f aca="false">IF(Βραχίονες!C34&lt;&gt;"",Υπολογισμοί!L34,"")</f>
        <v/>
      </c>
      <c r="AZ39" s="247" t="str">
        <f aca="false">IF(Βραχίονες!C34&lt;&gt;"",Υπολογισμοί!K34+Υπολογισμοί!L34,"")</f>
        <v/>
      </c>
    </row>
    <row r="40" customFormat="false" ht="10.2" hidden="false" customHeight="false" outlineLevel="0" collapsed="false">
      <c r="A40" s="245" t="str">
        <f aca="false">IF('Συμβατικά ΦΣ'!B35&lt;&gt;"",'Συμβατικά ΦΣ'!C35,"")</f>
        <v/>
      </c>
      <c r="B40" s="246" t="str">
        <f aca="false">IF('Συμβατικά ΦΣ'!B35&lt;&gt;"",'Συμβατικά ΦΣ'!I35,"")</f>
        <v/>
      </c>
      <c r="C40" s="247" t="str">
        <f aca="false">IF('Συμβατικά ΦΣ'!B35&lt;&gt;"",'Συμβατικά ΦΣ'!J35,"")</f>
        <v/>
      </c>
      <c r="D40" s="248" t="str">
        <f aca="false">IF('Συμβατικά ΦΣ'!B35&lt;&gt;"",'Συμβατικά ΦΣ'!L35,"")</f>
        <v/>
      </c>
      <c r="E40" s="246" t="str">
        <f aca="false">IF('Συμβατικά ΦΣ'!B35&lt;&gt;"",'Συμβατικά ΦΣ'!K35,"")</f>
        <v/>
      </c>
      <c r="G40" s="245" t="str">
        <f aca="false">IF(A40&lt;&gt;"",A40,"")</f>
        <v/>
      </c>
      <c r="H40" s="249" t="str">
        <f aca="false">IF(G40&lt;&gt;"",B40,"")</f>
        <v/>
      </c>
      <c r="I40" s="247" t="str">
        <f aca="false">IF(G40&lt;&gt;"",C40,"")</f>
        <v/>
      </c>
      <c r="J40" s="248" t="str">
        <f aca="false">IF(G40&lt;&gt;"",D40,"")</f>
        <v/>
      </c>
      <c r="K40" s="248" t="str">
        <f aca="false">IF(G40&lt;&gt;"",E40,"")</f>
        <v/>
      </c>
      <c r="L40" s="247" t="str">
        <f aca="false">IF(G40&lt;&gt;"",'Γενικά Δεδομένα'!$I$6*365,"")</f>
        <v/>
      </c>
      <c r="M40" s="250" t="str">
        <f aca="false">IF(G40&lt;&gt;"",Υπολογισμοί!G35,"")</f>
        <v/>
      </c>
      <c r="N40" s="251" t="str">
        <f aca="false">IF(G40&lt;&gt;"",'Γενικά Δεδομένα'!$I$4,"")</f>
        <v/>
      </c>
      <c r="O40" s="250" t="str">
        <f aca="false">IF(G40&lt;&gt;"",M40*'Γενικά Δεδομένα'!$I$4,"")</f>
        <v/>
      </c>
      <c r="Q40" s="245" t="str">
        <f aca="false">IF(G40&lt;&gt;"",G40,"")</f>
        <v/>
      </c>
      <c r="R40" s="249" t="str">
        <f aca="false">IF(Q40&lt;&gt;"",H40,"")</f>
        <v/>
      </c>
      <c r="S40" s="252" t="str">
        <f aca="false">IF(Q40&lt;&gt;"",I40,"")</f>
        <v/>
      </c>
      <c r="T40" s="253"/>
      <c r="U40" s="254" t="str">
        <f aca="false">IF(Q40&lt;&gt;"",'Νέα ΦΣ'!D35,"")</f>
        <v/>
      </c>
      <c r="V40" s="233" t="str">
        <f aca="false">IF(Q40&lt;&gt;"",'Νέα ΦΣ'!M35,"")</f>
        <v/>
      </c>
      <c r="W40" s="233" t="str">
        <f aca="false">IF(Q40&lt;&gt;"",V40,"")</f>
        <v/>
      </c>
      <c r="X40" s="233" t="str">
        <f aca="false">IF(Q40&lt;&gt;"",'Νέα ΦΣ'!O35,"")</f>
        <v/>
      </c>
      <c r="Y40" s="248" t="str">
        <f aca="false">IF(Q40&lt;&gt;"",D40+E40,"")</f>
        <v/>
      </c>
      <c r="AA40" s="245" t="str">
        <f aca="false">IF(U40&lt;&gt;"",U40,"")</f>
        <v/>
      </c>
      <c r="AB40" s="249" t="str">
        <f aca="false">IF(AA40&lt;&gt;"",V40,"")</f>
        <v/>
      </c>
      <c r="AC40" s="249" t="str">
        <f aca="false">IF(AA40&lt;&gt;"",W40,"")</f>
        <v/>
      </c>
      <c r="AD40" s="249" t="str">
        <f aca="false">IF(AA40&lt;&gt;"",X40,"")</f>
        <v/>
      </c>
      <c r="AE40" s="249" t="str">
        <f aca="false">IF(Q40&lt;&gt;"",IF(AD40="ΝΑΙ",15,""),"")</f>
        <v/>
      </c>
      <c r="AF40" s="248" t="str">
        <f aca="false">IF(AA40&lt;&gt;"",D40+E40,"")</f>
        <v/>
      </c>
      <c r="AG40" s="249" t="str">
        <f aca="false">IF(AA40&lt;&gt;"",0,"")</f>
        <v/>
      </c>
      <c r="AH40" s="250" t="str">
        <f aca="false">+L40</f>
        <v/>
      </c>
      <c r="AI40" s="250" t="str">
        <f aca="false">IF(AA40&lt;&gt;"",Υπολογισμοί!H35,"")</f>
        <v/>
      </c>
      <c r="AJ40" s="255" t="str">
        <f aca="false">IF(AA40&lt;&gt;"",'Γενικά Δεδομένα'!$I$4,"")</f>
        <v/>
      </c>
      <c r="AK40" s="250" t="str">
        <f aca="false">IF(AA40&lt;&gt;"",AI40*AJ40,"")</f>
        <v/>
      </c>
      <c r="AM40" s="256"/>
      <c r="AO40" s="254" t="str">
        <f aca="false">IF(AA40&lt;&gt;"",AA40,"")</f>
        <v/>
      </c>
      <c r="AP40" s="233" t="str">
        <f aca="false">IF(AO40&lt;&gt;"",AB40,"")</f>
        <v/>
      </c>
      <c r="AQ40" s="233" t="str">
        <f aca="false">IF(AO40&lt;&gt;"",AC40,"")</f>
        <v/>
      </c>
      <c r="AR40" s="233" t="str">
        <f aca="false">IF(AO40&lt;&gt;"",AD40,"")</f>
        <v/>
      </c>
      <c r="AS40" s="248" t="str">
        <f aca="false">IF(AO40&lt;&gt;"",'Νέα ΦΣ'!I35+'Νέα ΦΣ'!J35,"")</f>
        <v/>
      </c>
      <c r="AT40" s="247" t="str">
        <f aca="false">IF(AO40&lt;&gt;"",'Νέα ΦΣ'!N35,"")</f>
        <v/>
      </c>
      <c r="AU40" s="247" t="str">
        <f aca="false">IF(AO40&lt;&gt;"",Υπολογισμοί!J35,"")</f>
        <v/>
      </c>
      <c r="AW40" s="233" t="str">
        <f aca="false">IF(Βραχίονες!C35&lt;&gt;"",Βραχίονες!F35+Βραχίονες!G35,"")</f>
        <v/>
      </c>
      <c r="AX40" s="247" t="str">
        <f aca="false">IF(Βραχίονες!C35&lt;&gt;"",Υπολογισμοί!K35,"")</f>
        <v/>
      </c>
      <c r="AY40" s="247" t="str">
        <f aca="false">IF(Βραχίονες!C35&lt;&gt;"",Υπολογισμοί!L35,"")</f>
        <v/>
      </c>
      <c r="AZ40" s="247" t="str">
        <f aca="false">IF(Βραχίονες!C35&lt;&gt;"",Υπολογισμοί!K35+Υπολογισμοί!L35,"")</f>
        <v/>
      </c>
    </row>
    <row r="41" customFormat="false" ht="10.2" hidden="false" customHeight="false" outlineLevel="0" collapsed="false">
      <c r="A41" s="245" t="str">
        <f aca="false">IF('Συμβατικά ΦΣ'!B36&lt;&gt;"",'Συμβατικά ΦΣ'!C36,"")</f>
        <v/>
      </c>
      <c r="B41" s="246" t="str">
        <f aca="false">IF('Συμβατικά ΦΣ'!B36&lt;&gt;"",'Συμβατικά ΦΣ'!I36,"")</f>
        <v/>
      </c>
      <c r="C41" s="247" t="str">
        <f aca="false">IF('Συμβατικά ΦΣ'!B36&lt;&gt;"",'Συμβατικά ΦΣ'!J36,"")</f>
        <v/>
      </c>
      <c r="D41" s="248" t="str">
        <f aca="false">IF('Συμβατικά ΦΣ'!B36&lt;&gt;"",'Συμβατικά ΦΣ'!L36,"")</f>
        <v/>
      </c>
      <c r="E41" s="246" t="str">
        <f aca="false">IF('Συμβατικά ΦΣ'!B36&lt;&gt;"",'Συμβατικά ΦΣ'!K36,"")</f>
        <v/>
      </c>
      <c r="G41" s="245" t="str">
        <f aca="false">IF(A41&lt;&gt;"",A41,"")</f>
        <v/>
      </c>
      <c r="H41" s="249" t="str">
        <f aca="false">IF(G41&lt;&gt;"",B41,"")</f>
        <v/>
      </c>
      <c r="I41" s="247" t="str">
        <f aca="false">IF(G41&lt;&gt;"",C41,"")</f>
        <v/>
      </c>
      <c r="J41" s="248" t="str">
        <f aca="false">IF(G41&lt;&gt;"",D41,"")</f>
        <v/>
      </c>
      <c r="K41" s="248" t="str">
        <f aca="false">IF(G41&lt;&gt;"",E41,"")</f>
        <v/>
      </c>
      <c r="L41" s="247" t="str">
        <f aca="false">IF(G41&lt;&gt;"",'Γενικά Δεδομένα'!$I$6*365,"")</f>
        <v/>
      </c>
      <c r="M41" s="250" t="str">
        <f aca="false">IF(G41&lt;&gt;"",Υπολογισμοί!G36,"")</f>
        <v/>
      </c>
      <c r="N41" s="251" t="str">
        <f aca="false">IF(G41&lt;&gt;"",'Γενικά Δεδομένα'!$I$4,"")</f>
        <v/>
      </c>
      <c r="O41" s="250" t="str">
        <f aca="false">IF(G41&lt;&gt;"",M41*'Γενικά Δεδομένα'!$I$4,"")</f>
        <v/>
      </c>
      <c r="Q41" s="245" t="str">
        <f aca="false">IF(G41&lt;&gt;"",G41,"")</f>
        <v/>
      </c>
      <c r="R41" s="249" t="str">
        <f aca="false">IF(Q41&lt;&gt;"",H41,"")</f>
        <v/>
      </c>
      <c r="S41" s="252" t="str">
        <f aca="false">IF(Q41&lt;&gt;"",I41,"")</f>
        <v/>
      </c>
      <c r="T41" s="253"/>
      <c r="U41" s="254" t="str">
        <f aca="false">IF(Q41&lt;&gt;"",'Νέα ΦΣ'!D36,"")</f>
        <v/>
      </c>
      <c r="V41" s="233" t="str">
        <f aca="false">IF(Q41&lt;&gt;"",'Νέα ΦΣ'!M36,"")</f>
        <v/>
      </c>
      <c r="W41" s="233" t="str">
        <f aca="false">IF(Q41&lt;&gt;"",V41,"")</f>
        <v/>
      </c>
      <c r="X41" s="233" t="str">
        <f aca="false">IF(Q41&lt;&gt;"",'Νέα ΦΣ'!O36,"")</f>
        <v/>
      </c>
      <c r="Y41" s="248" t="str">
        <f aca="false">IF(Q41&lt;&gt;"",D41+E41,"")</f>
        <v/>
      </c>
      <c r="AA41" s="245" t="str">
        <f aca="false">IF(U41&lt;&gt;"",U41,"")</f>
        <v/>
      </c>
      <c r="AB41" s="249" t="str">
        <f aca="false">IF(AA41&lt;&gt;"",V41,"")</f>
        <v/>
      </c>
      <c r="AC41" s="249" t="str">
        <f aca="false">IF(AA41&lt;&gt;"",W41,"")</f>
        <v/>
      </c>
      <c r="AD41" s="249" t="str">
        <f aca="false">IF(AA41&lt;&gt;"",X41,"")</f>
        <v/>
      </c>
      <c r="AE41" s="249" t="str">
        <f aca="false">IF(Q41&lt;&gt;"",IF(AD41="ΝΑΙ",15,""),"")</f>
        <v/>
      </c>
      <c r="AF41" s="248" t="str">
        <f aca="false">IF(AA41&lt;&gt;"",D41+E41,"")</f>
        <v/>
      </c>
      <c r="AG41" s="249" t="str">
        <f aca="false">IF(AA41&lt;&gt;"",0,"")</f>
        <v/>
      </c>
      <c r="AH41" s="250" t="str">
        <f aca="false">+L41</f>
        <v/>
      </c>
      <c r="AI41" s="250" t="str">
        <f aca="false">IF(AA41&lt;&gt;"",Υπολογισμοί!H36,"")</f>
        <v/>
      </c>
      <c r="AJ41" s="255" t="str">
        <f aca="false">IF(AA41&lt;&gt;"",'Γενικά Δεδομένα'!$I$4,"")</f>
        <v/>
      </c>
      <c r="AK41" s="250" t="str">
        <f aca="false">IF(AA41&lt;&gt;"",AI41*AJ41,"")</f>
        <v/>
      </c>
      <c r="AM41" s="256"/>
      <c r="AO41" s="254" t="str">
        <f aca="false">IF(AA41&lt;&gt;"",AA41,"")</f>
        <v/>
      </c>
      <c r="AP41" s="233" t="str">
        <f aca="false">IF(AO41&lt;&gt;"",AB41,"")</f>
        <v/>
      </c>
      <c r="AQ41" s="233" t="str">
        <f aca="false">IF(AO41&lt;&gt;"",AC41,"")</f>
        <v/>
      </c>
      <c r="AR41" s="233" t="str">
        <f aca="false">IF(AO41&lt;&gt;"",AD41,"")</f>
        <v/>
      </c>
      <c r="AS41" s="248" t="str">
        <f aca="false">IF(AO41&lt;&gt;"",'Νέα ΦΣ'!I36+'Νέα ΦΣ'!J36,"")</f>
        <v/>
      </c>
      <c r="AT41" s="247" t="str">
        <f aca="false">IF(AO41&lt;&gt;"",'Νέα ΦΣ'!N36,"")</f>
        <v/>
      </c>
      <c r="AU41" s="247" t="str">
        <f aca="false">IF(AO41&lt;&gt;"",Υπολογισμοί!J36,"")</f>
        <v/>
      </c>
      <c r="AW41" s="233" t="str">
        <f aca="false">IF(Βραχίονες!C36&lt;&gt;"",Βραχίονες!F36+Βραχίονες!G36,"")</f>
        <v/>
      </c>
      <c r="AX41" s="247" t="str">
        <f aca="false">IF(Βραχίονες!C36&lt;&gt;"",Υπολογισμοί!K36,"")</f>
        <v/>
      </c>
      <c r="AY41" s="247" t="str">
        <f aca="false">IF(Βραχίονες!C36&lt;&gt;"",Υπολογισμοί!L36,"")</f>
        <v/>
      </c>
      <c r="AZ41" s="247" t="str">
        <f aca="false">IF(Βραχίονες!C36&lt;&gt;"",Υπολογισμοί!K36+Υπολογισμοί!L36,"")</f>
        <v/>
      </c>
    </row>
    <row r="42" customFormat="false" ht="10.2" hidden="false" customHeight="false" outlineLevel="0" collapsed="false">
      <c r="A42" s="245" t="str">
        <f aca="false">IF('Συμβατικά ΦΣ'!B37&lt;&gt;"",'Συμβατικά ΦΣ'!C37,"")</f>
        <v/>
      </c>
      <c r="B42" s="246" t="str">
        <f aca="false">IF('Συμβατικά ΦΣ'!B37&lt;&gt;"",'Συμβατικά ΦΣ'!I37,"")</f>
        <v/>
      </c>
      <c r="C42" s="247" t="str">
        <f aca="false">IF('Συμβατικά ΦΣ'!B37&lt;&gt;"",'Συμβατικά ΦΣ'!J37,"")</f>
        <v/>
      </c>
      <c r="D42" s="248" t="str">
        <f aca="false">IF('Συμβατικά ΦΣ'!B37&lt;&gt;"",'Συμβατικά ΦΣ'!L37,"")</f>
        <v/>
      </c>
      <c r="E42" s="246" t="str">
        <f aca="false">IF('Συμβατικά ΦΣ'!B37&lt;&gt;"",'Συμβατικά ΦΣ'!K37,"")</f>
        <v/>
      </c>
      <c r="G42" s="245" t="str">
        <f aca="false">IF(A42&lt;&gt;"",A42,"")</f>
        <v/>
      </c>
      <c r="H42" s="249" t="str">
        <f aca="false">IF(G42&lt;&gt;"",B42,"")</f>
        <v/>
      </c>
      <c r="I42" s="247" t="str">
        <f aca="false">IF(G42&lt;&gt;"",C42,"")</f>
        <v/>
      </c>
      <c r="J42" s="248" t="str">
        <f aca="false">IF(G42&lt;&gt;"",D42,"")</f>
        <v/>
      </c>
      <c r="K42" s="248" t="str">
        <f aca="false">IF(G42&lt;&gt;"",E42,"")</f>
        <v/>
      </c>
      <c r="L42" s="247" t="str">
        <f aca="false">IF(G42&lt;&gt;"",'Γενικά Δεδομένα'!$I$6*365,"")</f>
        <v/>
      </c>
      <c r="M42" s="250" t="str">
        <f aca="false">IF(G42&lt;&gt;"",Υπολογισμοί!G37,"")</f>
        <v/>
      </c>
      <c r="N42" s="251" t="str">
        <f aca="false">IF(G42&lt;&gt;"",'Γενικά Δεδομένα'!$I$4,"")</f>
        <v/>
      </c>
      <c r="O42" s="250" t="str">
        <f aca="false">IF(G42&lt;&gt;"",M42*'Γενικά Δεδομένα'!$I$4,"")</f>
        <v/>
      </c>
      <c r="Q42" s="245" t="str">
        <f aca="false">IF(G42&lt;&gt;"",G42,"")</f>
        <v/>
      </c>
      <c r="R42" s="249" t="str">
        <f aca="false">IF(Q42&lt;&gt;"",H42,"")</f>
        <v/>
      </c>
      <c r="S42" s="252" t="str">
        <f aca="false">IF(Q42&lt;&gt;"",I42,"")</f>
        <v/>
      </c>
      <c r="T42" s="253"/>
      <c r="U42" s="254" t="str">
        <f aca="false">IF(Q42&lt;&gt;"",'Νέα ΦΣ'!D37,"")</f>
        <v/>
      </c>
      <c r="V42" s="233" t="str">
        <f aca="false">IF(Q42&lt;&gt;"",'Νέα ΦΣ'!M37,"")</f>
        <v/>
      </c>
      <c r="W42" s="233" t="str">
        <f aca="false">IF(Q42&lt;&gt;"",V42,"")</f>
        <v/>
      </c>
      <c r="X42" s="233" t="str">
        <f aca="false">IF(Q42&lt;&gt;"",'Νέα ΦΣ'!O37,"")</f>
        <v/>
      </c>
      <c r="Y42" s="248" t="str">
        <f aca="false">IF(Q42&lt;&gt;"",D42+E42,"")</f>
        <v/>
      </c>
      <c r="AA42" s="245" t="str">
        <f aca="false">IF(U42&lt;&gt;"",U42,"")</f>
        <v/>
      </c>
      <c r="AB42" s="249" t="str">
        <f aca="false">IF(AA42&lt;&gt;"",V42,"")</f>
        <v/>
      </c>
      <c r="AC42" s="249" t="str">
        <f aca="false">IF(AA42&lt;&gt;"",W42,"")</f>
        <v/>
      </c>
      <c r="AD42" s="249" t="str">
        <f aca="false">IF(AA42&lt;&gt;"",X42,"")</f>
        <v/>
      </c>
      <c r="AE42" s="249" t="str">
        <f aca="false">IF(Q42&lt;&gt;"",IF(AD42="ΝΑΙ",15,""),"")</f>
        <v/>
      </c>
      <c r="AF42" s="248" t="str">
        <f aca="false">IF(AA42&lt;&gt;"",D42+E42,"")</f>
        <v/>
      </c>
      <c r="AG42" s="249" t="str">
        <f aca="false">IF(AA42&lt;&gt;"",0,"")</f>
        <v/>
      </c>
      <c r="AH42" s="250" t="str">
        <f aca="false">+L42</f>
        <v/>
      </c>
      <c r="AI42" s="250" t="str">
        <f aca="false">IF(AA42&lt;&gt;"",Υπολογισμοί!H37,"")</f>
        <v/>
      </c>
      <c r="AJ42" s="255" t="str">
        <f aca="false">IF(AA42&lt;&gt;"",'Γενικά Δεδομένα'!$I$4,"")</f>
        <v/>
      </c>
      <c r="AK42" s="250" t="str">
        <f aca="false">IF(AA42&lt;&gt;"",AI42*AJ42,"")</f>
        <v/>
      </c>
      <c r="AM42" s="256"/>
      <c r="AO42" s="254" t="str">
        <f aca="false">IF(AA42&lt;&gt;"",AA42,"")</f>
        <v/>
      </c>
      <c r="AP42" s="233" t="str">
        <f aca="false">IF(AO42&lt;&gt;"",AB42,"")</f>
        <v/>
      </c>
      <c r="AQ42" s="233" t="str">
        <f aca="false">IF(AO42&lt;&gt;"",AC42,"")</f>
        <v/>
      </c>
      <c r="AR42" s="233" t="str">
        <f aca="false">IF(AO42&lt;&gt;"",AD42,"")</f>
        <v/>
      </c>
      <c r="AS42" s="248" t="str">
        <f aca="false">IF(AO42&lt;&gt;"",'Νέα ΦΣ'!I37+'Νέα ΦΣ'!J37,"")</f>
        <v/>
      </c>
      <c r="AT42" s="247" t="str">
        <f aca="false">IF(AO42&lt;&gt;"",'Νέα ΦΣ'!N37,"")</f>
        <v/>
      </c>
      <c r="AU42" s="247" t="str">
        <f aca="false">IF(AO42&lt;&gt;"",Υπολογισμοί!J37,"")</f>
        <v/>
      </c>
      <c r="AW42" s="233" t="str">
        <f aca="false">IF(Βραχίονες!C37&lt;&gt;"",Βραχίονες!F37+Βραχίονες!G37,"")</f>
        <v/>
      </c>
      <c r="AX42" s="247" t="str">
        <f aca="false">IF(Βραχίονες!C37&lt;&gt;"",Υπολογισμοί!K37,"")</f>
        <v/>
      </c>
      <c r="AY42" s="247" t="str">
        <f aca="false">IF(Βραχίονες!C37&lt;&gt;"",Υπολογισμοί!L37,"")</f>
        <v/>
      </c>
      <c r="AZ42" s="247" t="str">
        <f aca="false">IF(Βραχίονες!C37&lt;&gt;"",Υπολογισμοί!K37+Υπολογισμοί!L37,"")</f>
        <v/>
      </c>
    </row>
    <row r="43" customFormat="false" ht="10.2" hidden="false" customHeight="false" outlineLevel="0" collapsed="false">
      <c r="A43" s="245" t="str">
        <f aca="false">IF('Συμβατικά ΦΣ'!B38&lt;&gt;"",'Συμβατικά ΦΣ'!C38,"")</f>
        <v/>
      </c>
      <c r="B43" s="246" t="str">
        <f aca="false">IF('Συμβατικά ΦΣ'!B38&lt;&gt;"",'Συμβατικά ΦΣ'!I38,"")</f>
        <v/>
      </c>
      <c r="C43" s="247" t="str">
        <f aca="false">IF('Συμβατικά ΦΣ'!B38&lt;&gt;"",'Συμβατικά ΦΣ'!J38,"")</f>
        <v/>
      </c>
      <c r="D43" s="248" t="str">
        <f aca="false">IF('Συμβατικά ΦΣ'!B38&lt;&gt;"",'Συμβατικά ΦΣ'!L38,"")</f>
        <v/>
      </c>
      <c r="E43" s="246" t="str">
        <f aca="false">IF('Συμβατικά ΦΣ'!B38&lt;&gt;"",'Συμβατικά ΦΣ'!K38,"")</f>
        <v/>
      </c>
      <c r="G43" s="245" t="str">
        <f aca="false">IF(A43&lt;&gt;"",A43,"")</f>
        <v/>
      </c>
      <c r="H43" s="249" t="str">
        <f aca="false">IF(G43&lt;&gt;"",B43,"")</f>
        <v/>
      </c>
      <c r="I43" s="247" t="str">
        <f aca="false">IF(G43&lt;&gt;"",C43,"")</f>
        <v/>
      </c>
      <c r="J43" s="248" t="str">
        <f aca="false">IF(G43&lt;&gt;"",D43,"")</f>
        <v/>
      </c>
      <c r="K43" s="248" t="str">
        <f aca="false">IF(G43&lt;&gt;"",E43,"")</f>
        <v/>
      </c>
      <c r="L43" s="247" t="str">
        <f aca="false">IF(G43&lt;&gt;"",'Γενικά Δεδομένα'!$I$6*365,"")</f>
        <v/>
      </c>
      <c r="M43" s="250" t="str">
        <f aca="false">IF(G43&lt;&gt;"",Υπολογισμοί!G38,"")</f>
        <v/>
      </c>
      <c r="N43" s="251" t="str">
        <f aca="false">IF(G43&lt;&gt;"",'Γενικά Δεδομένα'!$I$4,"")</f>
        <v/>
      </c>
      <c r="O43" s="250" t="str">
        <f aca="false">IF(G43&lt;&gt;"",M43*'Γενικά Δεδομένα'!$I$4,"")</f>
        <v/>
      </c>
      <c r="Q43" s="245" t="str">
        <f aca="false">IF(G43&lt;&gt;"",G43,"")</f>
        <v/>
      </c>
      <c r="R43" s="249" t="str">
        <f aca="false">IF(Q43&lt;&gt;"",H43,"")</f>
        <v/>
      </c>
      <c r="S43" s="252" t="str">
        <f aca="false">IF(Q43&lt;&gt;"",I43,"")</f>
        <v/>
      </c>
      <c r="T43" s="253"/>
      <c r="U43" s="254" t="str">
        <f aca="false">IF(Q43&lt;&gt;"",'Νέα ΦΣ'!D38,"")</f>
        <v/>
      </c>
      <c r="V43" s="233" t="str">
        <f aca="false">IF(Q43&lt;&gt;"",'Νέα ΦΣ'!M38,"")</f>
        <v/>
      </c>
      <c r="W43" s="233" t="str">
        <f aca="false">IF(Q43&lt;&gt;"",V43,"")</f>
        <v/>
      </c>
      <c r="X43" s="233" t="str">
        <f aca="false">IF(Q43&lt;&gt;"",'Νέα ΦΣ'!O38,"")</f>
        <v/>
      </c>
      <c r="Y43" s="248" t="str">
        <f aca="false">IF(Q43&lt;&gt;"",D43+E43,"")</f>
        <v/>
      </c>
      <c r="AA43" s="245" t="str">
        <f aca="false">IF(U43&lt;&gt;"",U43,"")</f>
        <v/>
      </c>
      <c r="AB43" s="249" t="str">
        <f aca="false">IF(AA43&lt;&gt;"",V43,"")</f>
        <v/>
      </c>
      <c r="AC43" s="249" t="str">
        <f aca="false">IF(AA43&lt;&gt;"",W43,"")</f>
        <v/>
      </c>
      <c r="AD43" s="249" t="str">
        <f aca="false">IF(AA43&lt;&gt;"",X43,"")</f>
        <v/>
      </c>
      <c r="AE43" s="249" t="str">
        <f aca="false">IF(Q43&lt;&gt;"",IF(AD43="ΝΑΙ",15,""),"")</f>
        <v/>
      </c>
      <c r="AF43" s="248" t="str">
        <f aca="false">IF(AA43&lt;&gt;"",D43+E43,"")</f>
        <v/>
      </c>
      <c r="AG43" s="249" t="str">
        <f aca="false">IF(AA43&lt;&gt;"",0,"")</f>
        <v/>
      </c>
      <c r="AH43" s="250" t="str">
        <f aca="false">+L43</f>
        <v/>
      </c>
      <c r="AI43" s="250" t="str">
        <f aca="false">IF(AA43&lt;&gt;"",Υπολογισμοί!H38,"")</f>
        <v/>
      </c>
      <c r="AJ43" s="255" t="str">
        <f aca="false">IF(AA43&lt;&gt;"",'Γενικά Δεδομένα'!$I$4,"")</f>
        <v/>
      </c>
      <c r="AK43" s="250" t="str">
        <f aca="false">IF(AA43&lt;&gt;"",AI43*AJ43,"")</f>
        <v/>
      </c>
      <c r="AM43" s="256"/>
      <c r="AO43" s="254" t="str">
        <f aca="false">IF(AA43&lt;&gt;"",AA43,"")</f>
        <v/>
      </c>
      <c r="AP43" s="233" t="str">
        <f aca="false">IF(AO43&lt;&gt;"",AB43,"")</f>
        <v/>
      </c>
      <c r="AQ43" s="233" t="str">
        <f aca="false">IF(AO43&lt;&gt;"",AC43,"")</f>
        <v/>
      </c>
      <c r="AR43" s="233" t="str">
        <f aca="false">IF(AO43&lt;&gt;"",AD43,"")</f>
        <v/>
      </c>
      <c r="AS43" s="248" t="str">
        <f aca="false">IF(AO43&lt;&gt;"",'Νέα ΦΣ'!I38+'Νέα ΦΣ'!J38,"")</f>
        <v/>
      </c>
      <c r="AT43" s="247" t="str">
        <f aca="false">IF(AO43&lt;&gt;"",'Νέα ΦΣ'!N38,"")</f>
        <v/>
      </c>
      <c r="AU43" s="247" t="str">
        <f aca="false">IF(AO43&lt;&gt;"",Υπολογισμοί!J38,"")</f>
        <v/>
      </c>
      <c r="AW43" s="233" t="str">
        <f aca="false">IF(Βραχίονες!C38&lt;&gt;"",Βραχίονες!F38+Βραχίονες!G38,"")</f>
        <v/>
      </c>
      <c r="AX43" s="247" t="str">
        <f aca="false">IF(Βραχίονες!C38&lt;&gt;"",Υπολογισμοί!K38,"")</f>
        <v/>
      </c>
      <c r="AY43" s="247" t="str">
        <f aca="false">IF(Βραχίονες!C38&lt;&gt;"",Υπολογισμοί!L38,"")</f>
        <v/>
      </c>
      <c r="AZ43" s="247" t="str">
        <f aca="false">IF(Βραχίονες!C38&lt;&gt;"",Υπολογισμοί!K38+Υπολογισμοί!L38,"")</f>
        <v/>
      </c>
    </row>
    <row r="44" customFormat="false" ht="10.2" hidden="false" customHeight="false" outlineLevel="0" collapsed="false">
      <c r="A44" s="245" t="str">
        <f aca="false">IF('Συμβατικά ΦΣ'!B39&lt;&gt;"",'Συμβατικά ΦΣ'!C39,"")</f>
        <v/>
      </c>
      <c r="B44" s="246" t="str">
        <f aca="false">IF('Συμβατικά ΦΣ'!B39&lt;&gt;"",'Συμβατικά ΦΣ'!I39,"")</f>
        <v/>
      </c>
      <c r="C44" s="247" t="str">
        <f aca="false">IF('Συμβατικά ΦΣ'!B39&lt;&gt;"",'Συμβατικά ΦΣ'!J39,"")</f>
        <v/>
      </c>
      <c r="D44" s="248" t="str">
        <f aca="false">IF('Συμβατικά ΦΣ'!B39&lt;&gt;"",'Συμβατικά ΦΣ'!L39,"")</f>
        <v/>
      </c>
      <c r="E44" s="246" t="str">
        <f aca="false">IF('Συμβατικά ΦΣ'!B39&lt;&gt;"",'Συμβατικά ΦΣ'!K39,"")</f>
        <v/>
      </c>
      <c r="G44" s="245" t="str">
        <f aca="false">IF(A44&lt;&gt;"",A44,"")</f>
        <v/>
      </c>
      <c r="H44" s="249" t="str">
        <f aca="false">IF(G44&lt;&gt;"",B44,"")</f>
        <v/>
      </c>
      <c r="I44" s="247" t="str">
        <f aca="false">IF(G44&lt;&gt;"",C44,"")</f>
        <v/>
      </c>
      <c r="J44" s="248" t="str">
        <f aca="false">IF(G44&lt;&gt;"",D44,"")</f>
        <v/>
      </c>
      <c r="K44" s="248" t="str">
        <f aca="false">IF(G44&lt;&gt;"",E44,"")</f>
        <v/>
      </c>
      <c r="L44" s="247" t="str">
        <f aca="false">IF(G44&lt;&gt;"",'Γενικά Δεδομένα'!$I$6*365,"")</f>
        <v/>
      </c>
      <c r="M44" s="250" t="str">
        <f aca="false">IF(G44&lt;&gt;"",Υπολογισμοί!G39,"")</f>
        <v/>
      </c>
      <c r="N44" s="251" t="str">
        <f aca="false">IF(G44&lt;&gt;"",'Γενικά Δεδομένα'!$I$4,"")</f>
        <v/>
      </c>
      <c r="O44" s="250" t="str">
        <f aca="false">IF(G44&lt;&gt;"",M44*'Γενικά Δεδομένα'!$I$4,"")</f>
        <v/>
      </c>
      <c r="Q44" s="245" t="str">
        <f aca="false">IF(G44&lt;&gt;"",G44,"")</f>
        <v/>
      </c>
      <c r="R44" s="249" t="str">
        <f aca="false">IF(Q44&lt;&gt;"",H44,"")</f>
        <v/>
      </c>
      <c r="S44" s="252" t="str">
        <f aca="false">IF(Q44&lt;&gt;"",I44,"")</f>
        <v/>
      </c>
      <c r="T44" s="253"/>
      <c r="U44" s="254" t="str">
        <f aca="false">IF(Q44&lt;&gt;"",'Νέα ΦΣ'!D39,"")</f>
        <v/>
      </c>
      <c r="V44" s="233" t="str">
        <f aca="false">IF(Q44&lt;&gt;"",'Νέα ΦΣ'!M39,"")</f>
        <v/>
      </c>
      <c r="W44" s="233" t="str">
        <f aca="false">IF(Q44&lt;&gt;"",V44,"")</f>
        <v/>
      </c>
      <c r="X44" s="233" t="str">
        <f aca="false">IF(Q44&lt;&gt;"",'Νέα ΦΣ'!O39,"")</f>
        <v/>
      </c>
      <c r="Y44" s="248" t="str">
        <f aca="false">IF(Q44&lt;&gt;"",D44+E44,"")</f>
        <v/>
      </c>
      <c r="AA44" s="245" t="str">
        <f aca="false">IF(U44&lt;&gt;"",U44,"")</f>
        <v/>
      </c>
      <c r="AB44" s="249" t="str">
        <f aca="false">IF(AA44&lt;&gt;"",V44,"")</f>
        <v/>
      </c>
      <c r="AC44" s="249" t="str">
        <f aca="false">IF(AA44&lt;&gt;"",W44,"")</f>
        <v/>
      </c>
      <c r="AD44" s="249" t="str">
        <f aca="false">IF(AA44&lt;&gt;"",X44,"")</f>
        <v/>
      </c>
      <c r="AE44" s="249" t="str">
        <f aca="false">IF(Q44&lt;&gt;"",IF(AD44="ΝΑΙ",15,""),"")</f>
        <v/>
      </c>
      <c r="AF44" s="248" t="str">
        <f aca="false">IF(AA44&lt;&gt;"",D44+E44,"")</f>
        <v/>
      </c>
      <c r="AG44" s="249" t="str">
        <f aca="false">IF(AA44&lt;&gt;"",0,"")</f>
        <v/>
      </c>
      <c r="AH44" s="250" t="str">
        <f aca="false">+L44</f>
        <v/>
      </c>
      <c r="AI44" s="250" t="str">
        <f aca="false">IF(AA44&lt;&gt;"",Υπολογισμοί!H39,"")</f>
        <v/>
      </c>
      <c r="AJ44" s="255" t="str">
        <f aca="false">IF(AA44&lt;&gt;"",'Γενικά Δεδομένα'!$I$4,"")</f>
        <v/>
      </c>
      <c r="AK44" s="250" t="str">
        <f aca="false">IF(AA44&lt;&gt;"",AI44*AJ44,"")</f>
        <v/>
      </c>
      <c r="AM44" s="256"/>
      <c r="AO44" s="254" t="str">
        <f aca="false">IF(AA44&lt;&gt;"",AA44,"")</f>
        <v/>
      </c>
      <c r="AP44" s="233" t="str">
        <f aca="false">IF(AO44&lt;&gt;"",AB44,"")</f>
        <v/>
      </c>
      <c r="AQ44" s="233" t="str">
        <f aca="false">IF(AO44&lt;&gt;"",AC44,"")</f>
        <v/>
      </c>
      <c r="AR44" s="233" t="str">
        <f aca="false">IF(AO44&lt;&gt;"",AD44,"")</f>
        <v/>
      </c>
      <c r="AS44" s="248" t="str">
        <f aca="false">IF(AO44&lt;&gt;"",'Νέα ΦΣ'!I39+'Νέα ΦΣ'!J39,"")</f>
        <v/>
      </c>
      <c r="AT44" s="247" t="str">
        <f aca="false">IF(AO44&lt;&gt;"",'Νέα ΦΣ'!N39,"")</f>
        <v/>
      </c>
      <c r="AU44" s="247" t="str">
        <f aca="false">IF(AO44&lt;&gt;"",Υπολογισμοί!J39,"")</f>
        <v/>
      </c>
      <c r="AW44" s="233" t="str">
        <f aca="false">IF(Βραχίονες!C39&lt;&gt;"",Βραχίονες!F39+Βραχίονες!G39,"")</f>
        <v/>
      </c>
      <c r="AX44" s="247" t="str">
        <f aca="false">IF(Βραχίονες!C39&lt;&gt;"",Υπολογισμοί!K39,"")</f>
        <v/>
      </c>
      <c r="AY44" s="247" t="str">
        <f aca="false">IF(Βραχίονες!C39&lt;&gt;"",Υπολογισμοί!L39,"")</f>
        <v/>
      </c>
      <c r="AZ44" s="247" t="str">
        <f aca="false">IF(Βραχίονες!C39&lt;&gt;"",Υπολογισμοί!K39+Υπολογισμοί!L39,"")</f>
        <v/>
      </c>
    </row>
    <row r="45" customFormat="false" ht="10.2" hidden="false" customHeight="false" outlineLevel="0" collapsed="false">
      <c r="A45" s="245" t="str">
        <f aca="false">IF('Συμβατικά ΦΣ'!B40&lt;&gt;"",'Συμβατικά ΦΣ'!C40,"")</f>
        <v/>
      </c>
      <c r="B45" s="246" t="str">
        <f aca="false">IF('Συμβατικά ΦΣ'!B40&lt;&gt;"",'Συμβατικά ΦΣ'!I40,"")</f>
        <v/>
      </c>
      <c r="C45" s="247" t="str">
        <f aca="false">IF('Συμβατικά ΦΣ'!B40&lt;&gt;"",'Συμβατικά ΦΣ'!J40,"")</f>
        <v/>
      </c>
      <c r="D45" s="248" t="str">
        <f aca="false">IF('Συμβατικά ΦΣ'!B40&lt;&gt;"",'Συμβατικά ΦΣ'!L40,"")</f>
        <v/>
      </c>
      <c r="E45" s="246" t="str">
        <f aca="false">IF('Συμβατικά ΦΣ'!B40&lt;&gt;"",'Συμβατικά ΦΣ'!K40,"")</f>
        <v/>
      </c>
      <c r="G45" s="245" t="str">
        <f aca="false">IF(A45&lt;&gt;"",A45,"")</f>
        <v/>
      </c>
      <c r="H45" s="249" t="str">
        <f aca="false">IF(G45&lt;&gt;"",B45,"")</f>
        <v/>
      </c>
      <c r="I45" s="247" t="str">
        <f aca="false">IF(G45&lt;&gt;"",C45,"")</f>
        <v/>
      </c>
      <c r="J45" s="248" t="str">
        <f aca="false">IF(G45&lt;&gt;"",D45,"")</f>
        <v/>
      </c>
      <c r="K45" s="248" t="str">
        <f aca="false">IF(G45&lt;&gt;"",E45,"")</f>
        <v/>
      </c>
      <c r="L45" s="247" t="str">
        <f aca="false">IF(G45&lt;&gt;"",'Γενικά Δεδομένα'!$I$6*365,"")</f>
        <v/>
      </c>
      <c r="M45" s="250" t="str">
        <f aca="false">IF(G45&lt;&gt;"",Υπολογισμοί!G40,"")</f>
        <v/>
      </c>
      <c r="N45" s="251" t="str">
        <f aca="false">IF(G45&lt;&gt;"",'Γενικά Δεδομένα'!$I$4,"")</f>
        <v/>
      </c>
      <c r="O45" s="250" t="str">
        <f aca="false">IF(G45&lt;&gt;"",M45*'Γενικά Δεδομένα'!$I$4,"")</f>
        <v/>
      </c>
      <c r="Q45" s="245" t="str">
        <f aca="false">IF(G45&lt;&gt;"",G45,"")</f>
        <v/>
      </c>
      <c r="R45" s="249" t="str">
        <f aca="false">IF(Q45&lt;&gt;"",H45,"")</f>
        <v/>
      </c>
      <c r="S45" s="252" t="str">
        <f aca="false">IF(Q45&lt;&gt;"",I45,"")</f>
        <v/>
      </c>
      <c r="T45" s="253"/>
      <c r="U45" s="254" t="str">
        <f aca="false">IF(Q45&lt;&gt;"",'Νέα ΦΣ'!D40,"")</f>
        <v/>
      </c>
      <c r="V45" s="233" t="str">
        <f aca="false">IF(Q45&lt;&gt;"",'Νέα ΦΣ'!M40,"")</f>
        <v/>
      </c>
      <c r="W45" s="233" t="str">
        <f aca="false">IF(Q45&lt;&gt;"",V45,"")</f>
        <v/>
      </c>
      <c r="X45" s="233" t="str">
        <f aca="false">IF(Q45&lt;&gt;"",'Νέα ΦΣ'!O40,"")</f>
        <v/>
      </c>
      <c r="Y45" s="248" t="str">
        <f aca="false">IF(Q45&lt;&gt;"",D45+E45,"")</f>
        <v/>
      </c>
      <c r="AA45" s="245" t="str">
        <f aca="false">IF(U45&lt;&gt;"",U45,"")</f>
        <v/>
      </c>
      <c r="AB45" s="249" t="str">
        <f aca="false">IF(AA45&lt;&gt;"",V45,"")</f>
        <v/>
      </c>
      <c r="AC45" s="249" t="str">
        <f aca="false">IF(AA45&lt;&gt;"",W45,"")</f>
        <v/>
      </c>
      <c r="AD45" s="249" t="str">
        <f aca="false">IF(AA45&lt;&gt;"",X45,"")</f>
        <v/>
      </c>
      <c r="AE45" s="249" t="str">
        <f aca="false">IF(Q45&lt;&gt;"",IF(AD45="ΝΑΙ",15,""),"")</f>
        <v/>
      </c>
      <c r="AF45" s="248" t="str">
        <f aca="false">IF(AA45&lt;&gt;"",D45+E45,"")</f>
        <v/>
      </c>
      <c r="AG45" s="249" t="str">
        <f aca="false">IF(AA45&lt;&gt;"",0,"")</f>
        <v/>
      </c>
      <c r="AH45" s="250" t="str">
        <f aca="false">+L45</f>
        <v/>
      </c>
      <c r="AI45" s="250" t="str">
        <f aca="false">IF(AA45&lt;&gt;"",Υπολογισμοί!H40,"")</f>
        <v/>
      </c>
      <c r="AJ45" s="255" t="str">
        <f aca="false">IF(AA45&lt;&gt;"",'Γενικά Δεδομένα'!$I$4,"")</f>
        <v/>
      </c>
      <c r="AK45" s="250" t="str">
        <f aca="false">IF(AA45&lt;&gt;"",AI45*AJ45,"")</f>
        <v/>
      </c>
      <c r="AM45" s="256"/>
      <c r="AO45" s="254" t="str">
        <f aca="false">IF(AA45&lt;&gt;"",AA45,"")</f>
        <v/>
      </c>
      <c r="AP45" s="233" t="str">
        <f aca="false">IF(AO45&lt;&gt;"",AB45,"")</f>
        <v/>
      </c>
      <c r="AQ45" s="233" t="str">
        <f aca="false">IF(AO45&lt;&gt;"",AC45,"")</f>
        <v/>
      </c>
      <c r="AR45" s="233" t="str">
        <f aca="false">IF(AO45&lt;&gt;"",AD45,"")</f>
        <v/>
      </c>
      <c r="AS45" s="248" t="str">
        <f aca="false">IF(AO45&lt;&gt;"",'Νέα ΦΣ'!I40+'Νέα ΦΣ'!J40,"")</f>
        <v/>
      </c>
      <c r="AT45" s="247" t="str">
        <f aca="false">IF(AO45&lt;&gt;"",'Νέα ΦΣ'!N40,"")</f>
        <v/>
      </c>
      <c r="AU45" s="247" t="str">
        <f aca="false">IF(AO45&lt;&gt;"",Υπολογισμοί!J40,"")</f>
        <v/>
      </c>
      <c r="AW45" s="233" t="str">
        <f aca="false">IF(Βραχίονες!C40&lt;&gt;"",Βραχίονες!F40+Βραχίονες!G40,"")</f>
        <v/>
      </c>
      <c r="AX45" s="247" t="str">
        <f aca="false">IF(Βραχίονες!C40&lt;&gt;"",Υπολογισμοί!K40,"")</f>
        <v/>
      </c>
      <c r="AY45" s="247" t="str">
        <f aca="false">IF(Βραχίονες!C40&lt;&gt;"",Υπολογισμοί!L40,"")</f>
        <v/>
      </c>
      <c r="AZ45" s="247" t="str">
        <f aca="false">IF(Βραχίονες!C40&lt;&gt;"",Υπολογισμοί!K40+Υπολογισμοί!L40,"")</f>
        <v/>
      </c>
    </row>
    <row r="46" customFormat="false" ht="10.2" hidden="false" customHeight="false" outlineLevel="0" collapsed="false">
      <c r="A46" s="245" t="str">
        <f aca="false">IF('Συμβατικά ΦΣ'!B41&lt;&gt;"",'Συμβατικά ΦΣ'!C41,"")</f>
        <v/>
      </c>
      <c r="B46" s="246" t="str">
        <f aca="false">IF('Συμβατικά ΦΣ'!B41&lt;&gt;"",'Συμβατικά ΦΣ'!I41,"")</f>
        <v/>
      </c>
      <c r="C46" s="247" t="str">
        <f aca="false">IF('Συμβατικά ΦΣ'!B41&lt;&gt;"",'Συμβατικά ΦΣ'!J41,"")</f>
        <v/>
      </c>
      <c r="D46" s="248" t="str">
        <f aca="false">IF('Συμβατικά ΦΣ'!B41&lt;&gt;"",'Συμβατικά ΦΣ'!L41,"")</f>
        <v/>
      </c>
      <c r="E46" s="246" t="str">
        <f aca="false">IF('Συμβατικά ΦΣ'!B41&lt;&gt;"",'Συμβατικά ΦΣ'!K41,"")</f>
        <v/>
      </c>
      <c r="G46" s="245" t="str">
        <f aca="false">IF(A46&lt;&gt;"",A46,"")</f>
        <v/>
      </c>
      <c r="H46" s="249" t="str">
        <f aca="false">IF(G46&lt;&gt;"",B46,"")</f>
        <v/>
      </c>
      <c r="I46" s="247" t="str">
        <f aca="false">IF(G46&lt;&gt;"",C46,"")</f>
        <v/>
      </c>
      <c r="J46" s="248" t="str">
        <f aca="false">IF(G46&lt;&gt;"",D46,"")</f>
        <v/>
      </c>
      <c r="K46" s="248" t="str">
        <f aca="false">IF(G46&lt;&gt;"",E46,"")</f>
        <v/>
      </c>
      <c r="L46" s="247" t="str">
        <f aca="false">IF(G46&lt;&gt;"",'Γενικά Δεδομένα'!$I$6*365,"")</f>
        <v/>
      </c>
      <c r="M46" s="250" t="str">
        <f aca="false">IF(G46&lt;&gt;"",Υπολογισμοί!G41,"")</f>
        <v/>
      </c>
      <c r="N46" s="251" t="str">
        <f aca="false">IF(G46&lt;&gt;"",'Γενικά Δεδομένα'!$I$4,"")</f>
        <v/>
      </c>
      <c r="O46" s="250" t="str">
        <f aca="false">IF(G46&lt;&gt;"",M46*'Γενικά Δεδομένα'!$I$4,"")</f>
        <v/>
      </c>
      <c r="Q46" s="245" t="str">
        <f aca="false">IF(G46&lt;&gt;"",G46,"")</f>
        <v/>
      </c>
      <c r="R46" s="249" t="str">
        <f aca="false">IF(Q46&lt;&gt;"",H46,"")</f>
        <v/>
      </c>
      <c r="S46" s="252" t="str">
        <f aca="false">IF(Q46&lt;&gt;"",I46,"")</f>
        <v/>
      </c>
      <c r="T46" s="253"/>
      <c r="U46" s="254" t="str">
        <f aca="false">IF(Q46&lt;&gt;"",'Νέα ΦΣ'!D41,"")</f>
        <v/>
      </c>
      <c r="V46" s="233" t="str">
        <f aca="false">IF(Q46&lt;&gt;"",'Νέα ΦΣ'!M41,"")</f>
        <v/>
      </c>
      <c r="W46" s="233" t="str">
        <f aca="false">IF(Q46&lt;&gt;"",V46,"")</f>
        <v/>
      </c>
      <c r="X46" s="233" t="str">
        <f aca="false">IF(Q46&lt;&gt;"",'Νέα ΦΣ'!O41,"")</f>
        <v/>
      </c>
      <c r="Y46" s="248" t="str">
        <f aca="false">IF(Q46&lt;&gt;"",D46+E46,"")</f>
        <v/>
      </c>
      <c r="AA46" s="245" t="str">
        <f aca="false">IF(U46&lt;&gt;"",U46,"")</f>
        <v/>
      </c>
      <c r="AB46" s="249" t="str">
        <f aca="false">IF(AA46&lt;&gt;"",V46,"")</f>
        <v/>
      </c>
      <c r="AC46" s="249" t="str">
        <f aca="false">IF(AA46&lt;&gt;"",W46,"")</f>
        <v/>
      </c>
      <c r="AD46" s="249" t="str">
        <f aca="false">IF(AA46&lt;&gt;"",X46,"")</f>
        <v/>
      </c>
      <c r="AE46" s="249" t="str">
        <f aca="false">IF(Q46&lt;&gt;"",IF(AD46="ΝΑΙ",15,""),"")</f>
        <v/>
      </c>
      <c r="AF46" s="248" t="str">
        <f aca="false">IF(AA46&lt;&gt;"",D46+E46,"")</f>
        <v/>
      </c>
      <c r="AG46" s="249" t="str">
        <f aca="false">IF(AA46&lt;&gt;"",0,"")</f>
        <v/>
      </c>
      <c r="AH46" s="250" t="str">
        <f aca="false">+L46</f>
        <v/>
      </c>
      <c r="AI46" s="250" t="str">
        <f aca="false">IF(AA46&lt;&gt;"",Υπολογισμοί!H41,"")</f>
        <v/>
      </c>
      <c r="AJ46" s="255" t="str">
        <f aca="false">IF(AA46&lt;&gt;"",'Γενικά Δεδομένα'!$I$4,"")</f>
        <v/>
      </c>
      <c r="AK46" s="250" t="str">
        <f aca="false">IF(AA46&lt;&gt;"",AI46*AJ46,"")</f>
        <v/>
      </c>
      <c r="AM46" s="256"/>
      <c r="AO46" s="254" t="str">
        <f aca="false">IF(AA46&lt;&gt;"",AA46,"")</f>
        <v/>
      </c>
      <c r="AP46" s="233" t="str">
        <f aca="false">IF(AO46&lt;&gt;"",AB46,"")</f>
        <v/>
      </c>
      <c r="AQ46" s="233" t="str">
        <f aca="false">IF(AO46&lt;&gt;"",AC46,"")</f>
        <v/>
      </c>
      <c r="AR46" s="233" t="str">
        <f aca="false">IF(AO46&lt;&gt;"",AD46,"")</f>
        <v/>
      </c>
      <c r="AS46" s="248" t="str">
        <f aca="false">IF(AO46&lt;&gt;"",'Νέα ΦΣ'!I41+'Νέα ΦΣ'!J41,"")</f>
        <v/>
      </c>
      <c r="AT46" s="247" t="str">
        <f aca="false">IF(AO46&lt;&gt;"",'Νέα ΦΣ'!N41,"")</f>
        <v/>
      </c>
      <c r="AU46" s="247" t="str">
        <f aca="false">IF(AO46&lt;&gt;"",Υπολογισμοί!J41,"")</f>
        <v/>
      </c>
      <c r="AW46" s="233" t="str">
        <f aca="false">IF(Βραχίονες!C41&lt;&gt;"",Βραχίονες!F41+Βραχίονες!G41,"")</f>
        <v/>
      </c>
      <c r="AX46" s="247" t="str">
        <f aca="false">IF(Βραχίονες!C41&lt;&gt;"",Υπολογισμοί!K41,"")</f>
        <v/>
      </c>
      <c r="AY46" s="247" t="str">
        <f aca="false">IF(Βραχίονες!C41&lt;&gt;"",Υπολογισμοί!L41,"")</f>
        <v/>
      </c>
      <c r="AZ46" s="247" t="str">
        <f aca="false">IF(Βραχίονες!C41&lt;&gt;"",Υπολογισμοί!K41+Υπολογισμοί!L41,"")</f>
        <v/>
      </c>
    </row>
    <row r="47" customFormat="false" ht="10.2" hidden="false" customHeight="false" outlineLevel="0" collapsed="false">
      <c r="A47" s="245" t="str">
        <f aca="false">IF('Συμβατικά ΦΣ'!B42&lt;&gt;"",'Συμβατικά ΦΣ'!C42,"")</f>
        <v/>
      </c>
      <c r="B47" s="246" t="str">
        <f aca="false">IF('Συμβατικά ΦΣ'!B42&lt;&gt;"",'Συμβατικά ΦΣ'!I42,"")</f>
        <v/>
      </c>
      <c r="C47" s="247" t="str">
        <f aca="false">IF('Συμβατικά ΦΣ'!B42&lt;&gt;"",'Συμβατικά ΦΣ'!J42,"")</f>
        <v/>
      </c>
      <c r="D47" s="248" t="str">
        <f aca="false">IF('Συμβατικά ΦΣ'!B42&lt;&gt;"",'Συμβατικά ΦΣ'!L42,"")</f>
        <v/>
      </c>
      <c r="E47" s="246" t="str">
        <f aca="false">IF('Συμβατικά ΦΣ'!B42&lt;&gt;"",'Συμβατικά ΦΣ'!K42,"")</f>
        <v/>
      </c>
      <c r="G47" s="245" t="str">
        <f aca="false">IF(A47&lt;&gt;"",A47,"")</f>
        <v/>
      </c>
      <c r="H47" s="249" t="str">
        <f aca="false">IF(G47&lt;&gt;"",B47,"")</f>
        <v/>
      </c>
      <c r="I47" s="247" t="str">
        <f aca="false">IF(G47&lt;&gt;"",C47,"")</f>
        <v/>
      </c>
      <c r="J47" s="248" t="str">
        <f aca="false">IF(G47&lt;&gt;"",D47,"")</f>
        <v/>
      </c>
      <c r="K47" s="248" t="str">
        <f aca="false">IF(G47&lt;&gt;"",E47,"")</f>
        <v/>
      </c>
      <c r="L47" s="247" t="str">
        <f aca="false">IF(G47&lt;&gt;"",'Γενικά Δεδομένα'!$I$6*365,"")</f>
        <v/>
      </c>
      <c r="M47" s="250" t="str">
        <f aca="false">IF(G47&lt;&gt;"",Υπολογισμοί!G42,"")</f>
        <v/>
      </c>
      <c r="N47" s="251" t="str">
        <f aca="false">IF(G47&lt;&gt;"",'Γενικά Δεδομένα'!$I$4,"")</f>
        <v/>
      </c>
      <c r="O47" s="250" t="str">
        <f aca="false">IF(G47&lt;&gt;"",M47*'Γενικά Δεδομένα'!$I$4,"")</f>
        <v/>
      </c>
      <c r="Q47" s="245" t="str">
        <f aca="false">IF(G47&lt;&gt;"",G47,"")</f>
        <v/>
      </c>
      <c r="R47" s="249" t="str">
        <f aca="false">IF(Q47&lt;&gt;"",H47,"")</f>
        <v/>
      </c>
      <c r="S47" s="252" t="str">
        <f aca="false">IF(Q47&lt;&gt;"",I47,"")</f>
        <v/>
      </c>
      <c r="T47" s="253"/>
      <c r="U47" s="254" t="str">
        <f aca="false">IF(Q47&lt;&gt;"",'Νέα ΦΣ'!D42,"")</f>
        <v/>
      </c>
      <c r="V47" s="233" t="str">
        <f aca="false">IF(Q47&lt;&gt;"",'Νέα ΦΣ'!M42,"")</f>
        <v/>
      </c>
      <c r="W47" s="233" t="str">
        <f aca="false">IF(Q47&lt;&gt;"",V47,"")</f>
        <v/>
      </c>
      <c r="X47" s="233" t="str">
        <f aca="false">IF(Q47&lt;&gt;"",'Νέα ΦΣ'!O42,"")</f>
        <v/>
      </c>
      <c r="Y47" s="248" t="str">
        <f aca="false">IF(Q47&lt;&gt;"",D47+E47,"")</f>
        <v/>
      </c>
      <c r="AA47" s="245" t="str">
        <f aca="false">IF(U47&lt;&gt;"",U47,"")</f>
        <v/>
      </c>
      <c r="AB47" s="249" t="str">
        <f aca="false">IF(AA47&lt;&gt;"",V47,"")</f>
        <v/>
      </c>
      <c r="AC47" s="249" t="str">
        <f aca="false">IF(AA47&lt;&gt;"",W47,"")</f>
        <v/>
      </c>
      <c r="AD47" s="249" t="str">
        <f aca="false">IF(AA47&lt;&gt;"",X47,"")</f>
        <v/>
      </c>
      <c r="AE47" s="249" t="str">
        <f aca="false">IF(Q47&lt;&gt;"",IF(AD47="ΝΑΙ",15,""),"")</f>
        <v/>
      </c>
      <c r="AF47" s="248" t="str">
        <f aca="false">IF(AA47&lt;&gt;"",D47+E47,"")</f>
        <v/>
      </c>
      <c r="AG47" s="249" t="str">
        <f aca="false">IF(AA47&lt;&gt;"",0,"")</f>
        <v/>
      </c>
      <c r="AH47" s="250" t="str">
        <f aca="false">+L47</f>
        <v/>
      </c>
      <c r="AI47" s="250" t="str">
        <f aca="false">IF(AA47&lt;&gt;"",Υπολογισμοί!H42,"")</f>
        <v/>
      </c>
      <c r="AJ47" s="255" t="str">
        <f aca="false">IF(AA47&lt;&gt;"",'Γενικά Δεδομένα'!$I$4,"")</f>
        <v/>
      </c>
      <c r="AK47" s="250" t="str">
        <f aca="false">IF(AA47&lt;&gt;"",AI47*AJ47,"")</f>
        <v/>
      </c>
      <c r="AM47" s="256"/>
      <c r="AO47" s="254" t="str">
        <f aca="false">IF(AA47&lt;&gt;"",AA47,"")</f>
        <v/>
      </c>
      <c r="AP47" s="233" t="str">
        <f aca="false">IF(AO47&lt;&gt;"",AB47,"")</f>
        <v/>
      </c>
      <c r="AQ47" s="233" t="str">
        <f aca="false">IF(AO47&lt;&gt;"",AC47,"")</f>
        <v/>
      </c>
      <c r="AR47" s="233" t="str">
        <f aca="false">IF(AO47&lt;&gt;"",AD47,"")</f>
        <v/>
      </c>
      <c r="AS47" s="248" t="str">
        <f aca="false">IF(AO47&lt;&gt;"",'Νέα ΦΣ'!I42+'Νέα ΦΣ'!J42,"")</f>
        <v/>
      </c>
      <c r="AT47" s="247" t="str">
        <f aca="false">IF(AO47&lt;&gt;"",'Νέα ΦΣ'!N42,"")</f>
        <v/>
      </c>
      <c r="AU47" s="247" t="str">
        <f aca="false">IF(AO47&lt;&gt;"",Υπολογισμοί!J42,"")</f>
        <v/>
      </c>
      <c r="AW47" s="233" t="str">
        <f aca="false">IF(Βραχίονες!C42&lt;&gt;"",Βραχίονες!F42+Βραχίονες!G42,"")</f>
        <v/>
      </c>
      <c r="AX47" s="247" t="str">
        <f aca="false">IF(Βραχίονες!C42&lt;&gt;"",Υπολογισμοί!K42,"")</f>
        <v/>
      </c>
      <c r="AY47" s="247" t="str">
        <f aca="false">IF(Βραχίονες!C42&lt;&gt;"",Υπολογισμοί!L42,"")</f>
        <v/>
      </c>
      <c r="AZ47" s="247" t="str">
        <f aca="false">IF(Βραχίονες!C42&lt;&gt;"",Υπολογισμοί!K42+Υπολογισμοί!L42,"")</f>
        <v/>
      </c>
    </row>
    <row r="48" customFormat="false" ht="10.2" hidden="false" customHeight="false" outlineLevel="0" collapsed="false">
      <c r="A48" s="245" t="str">
        <f aca="false">IF('Συμβατικά ΦΣ'!B43&lt;&gt;"",'Συμβατικά ΦΣ'!C43,"")</f>
        <v/>
      </c>
      <c r="B48" s="246" t="str">
        <f aca="false">IF('Συμβατικά ΦΣ'!B43&lt;&gt;"",'Συμβατικά ΦΣ'!I43,"")</f>
        <v/>
      </c>
      <c r="C48" s="247" t="str">
        <f aca="false">IF('Συμβατικά ΦΣ'!B43&lt;&gt;"",'Συμβατικά ΦΣ'!J43,"")</f>
        <v/>
      </c>
      <c r="D48" s="248" t="str">
        <f aca="false">IF('Συμβατικά ΦΣ'!B43&lt;&gt;"",'Συμβατικά ΦΣ'!L43,"")</f>
        <v/>
      </c>
      <c r="E48" s="246" t="str">
        <f aca="false">IF('Συμβατικά ΦΣ'!B43&lt;&gt;"",'Συμβατικά ΦΣ'!K43,"")</f>
        <v/>
      </c>
      <c r="G48" s="245" t="str">
        <f aca="false">IF(A48&lt;&gt;"",A48,"")</f>
        <v/>
      </c>
      <c r="H48" s="249" t="str">
        <f aca="false">IF(G48&lt;&gt;"",B48,"")</f>
        <v/>
      </c>
      <c r="I48" s="247" t="str">
        <f aca="false">IF(G48&lt;&gt;"",C48,"")</f>
        <v/>
      </c>
      <c r="J48" s="248" t="str">
        <f aca="false">IF(G48&lt;&gt;"",D48,"")</f>
        <v/>
      </c>
      <c r="K48" s="248" t="str">
        <f aca="false">IF(G48&lt;&gt;"",E48,"")</f>
        <v/>
      </c>
      <c r="L48" s="247" t="str">
        <f aca="false">IF(G48&lt;&gt;"",'Γενικά Δεδομένα'!$I$6*365,"")</f>
        <v/>
      </c>
      <c r="M48" s="250" t="str">
        <f aca="false">IF(G48&lt;&gt;"",Υπολογισμοί!G43,"")</f>
        <v/>
      </c>
      <c r="N48" s="251" t="str">
        <f aca="false">IF(G48&lt;&gt;"",'Γενικά Δεδομένα'!$I$4,"")</f>
        <v/>
      </c>
      <c r="O48" s="250" t="str">
        <f aca="false">IF(G48&lt;&gt;"",M48*'Γενικά Δεδομένα'!$I$4,"")</f>
        <v/>
      </c>
      <c r="Q48" s="245" t="str">
        <f aca="false">IF(G48&lt;&gt;"",G48,"")</f>
        <v/>
      </c>
      <c r="R48" s="249" t="str">
        <f aca="false">IF(Q48&lt;&gt;"",H48,"")</f>
        <v/>
      </c>
      <c r="S48" s="252" t="str">
        <f aca="false">IF(Q48&lt;&gt;"",I48,"")</f>
        <v/>
      </c>
      <c r="T48" s="253"/>
      <c r="U48" s="254" t="str">
        <f aca="false">IF(Q48&lt;&gt;"",'Νέα ΦΣ'!D43,"")</f>
        <v/>
      </c>
      <c r="V48" s="233" t="str">
        <f aca="false">IF(Q48&lt;&gt;"",'Νέα ΦΣ'!M43,"")</f>
        <v/>
      </c>
      <c r="W48" s="233" t="str">
        <f aca="false">IF(Q48&lt;&gt;"",V48,"")</f>
        <v/>
      </c>
      <c r="X48" s="233" t="str">
        <f aca="false">IF(Q48&lt;&gt;"",'Νέα ΦΣ'!O43,"")</f>
        <v/>
      </c>
      <c r="Y48" s="248" t="str">
        <f aca="false">IF(Q48&lt;&gt;"",D48+E48,"")</f>
        <v/>
      </c>
      <c r="AA48" s="245" t="str">
        <f aca="false">IF(U48&lt;&gt;"",U48,"")</f>
        <v/>
      </c>
      <c r="AB48" s="249" t="str">
        <f aca="false">IF(AA48&lt;&gt;"",V48,"")</f>
        <v/>
      </c>
      <c r="AC48" s="249" t="str">
        <f aca="false">IF(AA48&lt;&gt;"",W48,"")</f>
        <v/>
      </c>
      <c r="AD48" s="249" t="str">
        <f aca="false">IF(AA48&lt;&gt;"",X48,"")</f>
        <v/>
      </c>
      <c r="AE48" s="249" t="str">
        <f aca="false">IF(Q48&lt;&gt;"",IF(AD48="ΝΑΙ",15,""),"")</f>
        <v/>
      </c>
      <c r="AF48" s="248" t="str">
        <f aca="false">IF(AA48&lt;&gt;"",D48+E48,"")</f>
        <v/>
      </c>
      <c r="AG48" s="249" t="str">
        <f aca="false">IF(AA48&lt;&gt;"",0,"")</f>
        <v/>
      </c>
      <c r="AH48" s="250" t="str">
        <f aca="false">+L48</f>
        <v/>
      </c>
      <c r="AI48" s="250" t="str">
        <f aca="false">IF(AA48&lt;&gt;"",Υπολογισμοί!H43,"")</f>
        <v/>
      </c>
      <c r="AJ48" s="255" t="str">
        <f aca="false">IF(AA48&lt;&gt;"",'Γενικά Δεδομένα'!$I$4,"")</f>
        <v/>
      </c>
      <c r="AK48" s="250" t="str">
        <f aca="false">IF(AA48&lt;&gt;"",AI48*AJ48,"")</f>
        <v/>
      </c>
      <c r="AM48" s="256"/>
      <c r="AO48" s="254" t="str">
        <f aca="false">IF(AA48&lt;&gt;"",AA48,"")</f>
        <v/>
      </c>
      <c r="AP48" s="233" t="str">
        <f aca="false">IF(AO48&lt;&gt;"",AB48,"")</f>
        <v/>
      </c>
      <c r="AQ48" s="233" t="str">
        <f aca="false">IF(AO48&lt;&gt;"",AC48,"")</f>
        <v/>
      </c>
      <c r="AR48" s="233" t="str">
        <f aca="false">IF(AO48&lt;&gt;"",AD48,"")</f>
        <v/>
      </c>
      <c r="AS48" s="248" t="str">
        <f aca="false">IF(AO48&lt;&gt;"",'Νέα ΦΣ'!I43+'Νέα ΦΣ'!J43,"")</f>
        <v/>
      </c>
      <c r="AT48" s="247" t="str">
        <f aca="false">IF(AO48&lt;&gt;"",'Νέα ΦΣ'!N43,"")</f>
        <v/>
      </c>
      <c r="AU48" s="247" t="str">
        <f aca="false">IF(AO48&lt;&gt;"",Υπολογισμοί!J43,"")</f>
        <v/>
      </c>
      <c r="AW48" s="233" t="str">
        <f aca="false">IF(Βραχίονες!C43&lt;&gt;"",Βραχίονες!F43+Βραχίονες!G43,"")</f>
        <v/>
      </c>
      <c r="AX48" s="247" t="str">
        <f aca="false">IF(Βραχίονες!C43&lt;&gt;"",Υπολογισμοί!K43,"")</f>
        <v/>
      </c>
      <c r="AY48" s="247" t="str">
        <f aca="false">IF(Βραχίονες!C43&lt;&gt;"",Υπολογισμοί!L43,"")</f>
        <v/>
      </c>
      <c r="AZ48" s="247" t="str">
        <f aca="false">IF(Βραχίονες!C43&lt;&gt;"",Υπολογισμοί!K43+Υπολογισμοί!L43,"")</f>
        <v/>
      </c>
    </row>
    <row r="49" customFormat="false" ht="10.2" hidden="false" customHeight="false" outlineLevel="0" collapsed="false">
      <c r="A49" s="245" t="str">
        <f aca="false">IF('Συμβατικά ΦΣ'!B44&lt;&gt;"",'Συμβατικά ΦΣ'!C44,"")</f>
        <v/>
      </c>
      <c r="B49" s="246" t="str">
        <f aca="false">IF('Συμβατικά ΦΣ'!B44&lt;&gt;"",'Συμβατικά ΦΣ'!I44,"")</f>
        <v/>
      </c>
      <c r="C49" s="247" t="str">
        <f aca="false">IF('Συμβατικά ΦΣ'!B44&lt;&gt;"",'Συμβατικά ΦΣ'!J44,"")</f>
        <v/>
      </c>
      <c r="D49" s="248" t="str">
        <f aca="false">IF('Συμβατικά ΦΣ'!B44&lt;&gt;"",'Συμβατικά ΦΣ'!L44,"")</f>
        <v/>
      </c>
      <c r="E49" s="246" t="str">
        <f aca="false">IF('Συμβατικά ΦΣ'!B44&lt;&gt;"",'Συμβατικά ΦΣ'!K44,"")</f>
        <v/>
      </c>
      <c r="G49" s="245" t="str">
        <f aca="false">IF(A49&lt;&gt;"",A49,"")</f>
        <v/>
      </c>
      <c r="H49" s="249" t="str">
        <f aca="false">IF(G49&lt;&gt;"",B49,"")</f>
        <v/>
      </c>
      <c r="I49" s="247" t="str">
        <f aca="false">IF(G49&lt;&gt;"",C49,"")</f>
        <v/>
      </c>
      <c r="J49" s="248" t="str">
        <f aca="false">IF(G49&lt;&gt;"",D49,"")</f>
        <v/>
      </c>
      <c r="K49" s="248" t="str">
        <f aca="false">IF(G49&lt;&gt;"",E49,"")</f>
        <v/>
      </c>
      <c r="L49" s="247" t="str">
        <f aca="false">IF(G49&lt;&gt;"",'Γενικά Δεδομένα'!$I$6*365,"")</f>
        <v/>
      </c>
      <c r="M49" s="250" t="str">
        <f aca="false">IF(G49&lt;&gt;"",Υπολογισμοί!G44,"")</f>
        <v/>
      </c>
      <c r="N49" s="251" t="str">
        <f aca="false">IF(G49&lt;&gt;"",'Γενικά Δεδομένα'!$I$4,"")</f>
        <v/>
      </c>
      <c r="O49" s="250" t="str">
        <f aca="false">IF(G49&lt;&gt;"",M49*'Γενικά Δεδομένα'!$I$4,"")</f>
        <v/>
      </c>
      <c r="Q49" s="245" t="str">
        <f aca="false">IF(G49&lt;&gt;"",G49,"")</f>
        <v/>
      </c>
      <c r="R49" s="249" t="str">
        <f aca="false">IF(Q49&lt;&gt;"",H49,"")</f>
        <v/>
      </c>
      <c r="S49" s="252" t="str">
        <f aca="false">IF(Q49&lt;&gt;"",I49,"")</f>
        <v/>
      </c>
      <c r="T49" s="253"/>
      <c r="U49" s="254" t="str">
        <f aca="false">IF(Q49&lt;&gt;"",'Νέα ΦΣ'!D44,"")</f>
        <v/>
      </c>
      <c r="V49" s="233" t="str">
        <f aca="false">IF(Q49&lt;&gt;"",'Νέα ΦΣ'!M44,"")</f>
        <v/>
      </c>
      <c r="W49" s="233" t="str">
        <f aca="false">IF(Q49&lt;&gt;"",V49,"")</f>
        <v/>
      </c>
      <c r="X49" s="233" t="str">
        <f aca="false">IF(Q49&lt;&gt;"",'Νέα ΦΣ'!O44,"")</f>
        <v/>
      </c>
      <c r="Y49" s="248" t="str">
        <f aca="false">IF(Q49&lt;&gt;"",D49+E49,"")</f>
        <v/>
      </c>
      <c r="AA49" s="245" t="str">
        <f aca="false">IF(U49&lt;&gt;"",U49,"")</f>
        <v/>
      </c>
      <c r="AB49" s="249" t="str">
        <f aca="false">IF(AA49&lt;&gt;"",V49,"")</f>
        <v/>
      </c>
      <c r="AC49" s="249" t="str">
        <f aca="false">IF(AA49&lt;&gt;"",W49,"")</f>
        <v/>
      </c>
      <c r="AD49" s="249" t="str">
        <f aca="false">IF(AA49&lt;&gt;"",X49,"")</f>
        <v/>
      </c>
      <c r="AE49" s="249" t="str">
        <f aca="false">IF(Q49&lt;&gt;"",IF(AD49="ΝΑΙ",15,""),"")</f>
        <v/>
      </c>
      <c r="AF49" s="248" t="str">
        <f aca="false">IF(AA49&lt;&gt;"",D49+E49,"")</f>
        <v/>
      </c>
      <c r="AG49" s="249" t="str">
        <f aca="false">IF(AA49&lt;&gt;"",0,"")</f>
        <v/>
      </c>
      <c r="AH49" s="250" t="str">
        <f aca="false">+L49</f>
        <v/>
      </c>
      <c r="AI49" s="250" t="str">
        <f aca="false">IF(AA49&lt;&gt;"",Υπολογισμοί!H44,"")</f>
        <v/>
      </c>
      <c r="AJ49" s="255" t="str">
        <f aca="false">IF(AA49&lt;&gt;"",'Γενικά Δεδομένα'!$I$4,"")</f>
        <v/>
      </c>
      <c r="AK49" s="250" t="str">
        <f aca="false">IF(AA49&lt;&gt;"",AI49*AJ49,"")</f>
        <v/>
      </c>
      <c r="AM49" s="256"/>
      <c r="AO49" s="254" t="str">
        <f aca="false">IF(AA49&lt;&gt;"",AA49,"")</f>
        <v/>
      </c>
      <c r="AP49" s="233" t="str">
        <f aca="false">IF(AO49&lt;&gt;"",AB49,"")</f>
        <v/>
      </c>
      <c r="AQ49" s="233" t="str">
        <f aca="false">IF(AO49&lt;&gt;"",AC49,"")</f>
        <v/>
      </c>
      <c r="AR49" s="233" t="str">
        <f aca="false">IF(AO49&lt;&gt;"",AD49,"")</f>
        <v/>
      </c>
      <c r="AS49" s="248" t="str">
        <f aca="false">IF(AO49&lt;&gt;"",'Νέα ΦΣ'!I44+'Νέα ΦΣ'!J44,"")</f>
        <v/>
      </c>
      <c r="AT49" s="247" t="str">
        <f aca="false">IF(AO49&lt;&gt;"",'Νέα ΦΣ'!N44,"")</f>
        <v/>
      </c>
      <c r="AU49" s="247" t="str">
        <f aca="false">IF(AO49&lt;&gt;"",Υπολογισμοί!J44,"")</f>
        <v/>
      </c>
      <c r="AW49" s="233" t="str">
        <f aca="false">IF(Βραχίονες!C44&lt;&gt;"",Βραχίονες!F44+Βραχίονες!G44,"")</f>
        <v/>
      </c>
      <c r="AX49" s="247" t="str">
        <f aca="false">IF(Βραχίονες!C44&lt;&gt;"",Υπολογισμοί!K44,"")</f>
        <v/>
      </c>
      <c r="AY49" s="247" t="str">
        <f aca="false">IF(Βραχίονες!C44&lt;&gt;"",Υπολογισμοί!L44,"")</f>
        <v/>
      </c>
      <c r="AZ49" s="247" t="str">
        <f aca="false">IF(Βραχίονες!C44&lt;&gt;"",Υπολογισμοί!K44+Υπολογισμοί!L44,"")</f>
        <v/>
      </c>
    </row>
    <row r="50" customFormat="false" ht="10.2" hidden="false" customHeight="false" outlineLevel="0" collapsed="false">
      <c r="A50" s="245" t="str">
        <f aca="false">IF('Συμβατικά ΦΣ'!B45&lt;&gt;"",'Συμβατικά ΦΣ'!C45,"")</f>
        <v/>
      </c>
      <c r="B50" s="246" t="str">
        <f aca="false">IF('Συμβατικά ΦΣ'!B45&lt;&gt;"",'Συμβατικά ΦΣ'!I45,"")</f>
        <v/>
      </c>
      <c r="C50" s="247" t="str">
        <f aca="false">IF('Συμβατικά ΦΣ'!B45&lt;&gt;"",'Συμβατικά ΦΣ'!J45,"")</f>
        <v/>
      </c>
      <c r="D50" s="248" t="str">
        <f aca="false">IF('Συμβατικά ΦΣ'!B45&lt;&gt;"",'Συμβατικά ΦΣ'!L45,"")</f>
        <v/>
      </c>
      <c r="E50" s="246" t="str">
        <f aca="false">IF('Συμβατικά ΦΣ'!B45&lt;&gt;"",'Συμβατικά ΦΣ'!K45,"")</f>
        <v/>
      </c>
      <c r="G50" s="245" t="str">
        <f aca="false">IF(A50&lt;&gt;"",A50,"")</f>
        <v/>
      </c>
      <c r="H50" s="249" t="str">
        <f aca="false">IF(G50&lt;&gt;"",B50,"")</f>
        <v/>
      </c>
      <c r="I50" s="247" t="str">
        <f aca="false">IF(G50&lt;&gt;"",C50,"")</f>
        <v/>
      </c>
      <c r="J50" s="248" t="str">
        <f aca="false">IF(G50&lt;&gt;"",D50,"")</f>
        <v/>
      </c>
      <c r="K50" s="248" t="str">
        <f aca="false">IF(G50&lt;&gt;"",E50,"")</f>
        <v/>
      </c>
      <c r="L50" s="247" t="str">
        <f aca="false">IF(G50&lt;&gt;"",'Γενικά Δεδομένα'!$I$6*365,"")</f>
        <v/>
      </c>
      <c r="M50" s="250" t="str">
        <f aca="false">IF(G50&lt;&gt;"",Υπολογισμοί!G45,"")</f>
        <v/>
      </c>
      <c r="N50" s="251" t="str">
        <f aca="false">IF(G50&lt;&gt;"",'Γενικά Δεδομένα'!$I$4,"")</f>
        <v/>
      </c>
      <c r="O50" s="250" t="str">
        <f aca="false">IF(G50&lt;&gt;"",M50*'Γενικά Δεδομένα'!$I$4,"")</f>
        <v/>
      </c>
      <c r="Q50" s="245" t="str">
        <f aca="false">IF(G50&lt;&gt;"",G50,"")</f>
        <v/>
      </c>
      <c r="R50" s="249" t="str">
        <f aca="false">IF(Q50&lt;&gt;"",H50,"")</f>
        <v/>
      </c>
      <c r="S50" s="252" t="str">
        <f aca="false">IF(Q50&lt;&gt;"",I50,"")</f>
        <v/>
      </c>
      <c r="T50" s="253"/>
      <c r="U50" s="254" t="str">
        <f aca="false">IF(Q50&lt;&gt;"",'Νέα ΦΣ'!D45,"")</f>
        <v/>
      </c>
      <c r="V50" s="233" t="str">
        <f aca="false">IF(Q50&lt;&gt;"",'Νέα ΦΣ'!M45,"")</f>
        <v/>
      </c>
      <c r="W50" s="233" t="str">
        <f aca="false">IF(Q50&lt;&gt;"",V50,"")</f>
        <v/>
      </c>
      <c r="X50" s="233" t="str">
        <f aca="false">IF(Q50&lt;&gt;"",'Νέα ΦΣ'!O45,"")</f>
        <v/>
      </c>
      <c r="Y50" s="248" t="str">
        <f aca="false">IF(Q50&lt;&gt;"",D50+E50,"")</f>
        <v/>
      </c>
      <c r="AA50" s="245" t="str">
        <f aca="false">IF(U50&lt;&gt;"",U50,"")</f>
        <v/>
      </c>
      <c r="AB50" s="249" t="str">
        <f aca="false">IF(AA50&lt;&gt;"",V50,"")</f>
        <v/>
      </c>
      <c r="AC50" s="249" t="str">
        <f aca="false">IF(AA50&lt;&gt;"",W50,"")</f>
        <v/>
      </c>
      <c r="AD50" s="249" t="str">
        <f aca="false">IF(AA50&lt;&gt;"",X50,"")</f>
        <v/>
      </c>
      <c r="AE50" s="249" t="str">
        <f aca="false">IF(Q50&lt;&gt;"",IF(AD50="ΝΑΙ",15,""),"")</f>
        <v/>
      </c>
      <c r="AF50" s="248" t="str">
        <f aca="false">IF(AA50&lt;&gt;"",D50+E50,"")</f>
        <v/>
      </c>
      <c r="AG50" s="249" t="str">
        <f aca="false">IF(AA50&lt;&gt;"",0,"")</f>
        <v/>
      </c>
      <c r="AH50" s="250" t="str">
        <f aca="false">+L50</f>
        <v/>
      </c>
      <c r="AI50" s="250" t="str">
        <f aca="false">IF(AA50&lt;&gt;"",Υπολογισμοί!H45,"")</f>
        <v/>
      </c>
      <c r="AJ50" s="255" t="str">
        <f aca="false">IF(AA50&lt;&gt;"",'Γενικά Δεδομένα'!$I$4,"")</f>
        <v/>
      </c>
      <c r="AK50" s="250" t="str">
        <f aca="false">IF(AA50&lt;&gt;"",AI50*AJ50,"")</f>
        <v/>
      </c>
      <c r="AM50" s="256"/>
      <c r="AO50" s="254" t="str">
        <f aca="false">IF(AA50&lt;&gt;"",AA50,"")</f>
        <v/>
      </c>
      <c r="AP50" s="233" t="str">
        <f aca="false">IF(AO50&lt;&gt;"",AB50,"")</f>
        <v/>
      </c>
      <c r="AQ50" s="233" t="str">
        <f aca="false">IF(AO50&lt;&gt;"",AC50,"")</f>
        <v/>
      </c>
      <c r="AR50" s="233" t="str">
        <f aca="false">IF(AO50&lt;&gt;"",AD50,"")</f>
        <v/>
      </c>
      <c r="AS50" s="248" t="str">
        <f aca="false">IF(AO50&lt;&gt;"",'Νέα ΦΣ'!I45+'Νέα ΦΣ'!J45,"")</f>
        <v/>
      </c>
      <c r="AT50" s="247" t="str">
        <f aca="false">IF(AO50&lt;&gt;"",'Νέα ΦΣ'!N45,"")</f>
        <v/>
      </c>
      <c r="AU50" s="247" t="str">
        <f aca="false">IF(AO50&lt;&gt;"",Υπολογισμοί!J45,"")</f>
        <v/>
      </c>
      <c r="AW50" s="233" t="str">
        <f aca="false">IF(Βραχίονες!C45&lt;&gt;"",Βραχίονες!F45+Βραχίονες!G45,"")</f>
        <v/>
      </c>
      <c r="AX50" s="247" t="str">
        <f aca="false">IF(Βραχίονες!C45&lt;&gt;"",Υπολογισμοί!K45,"")</f>
        <v/>
      </c>
      <c r="AY50" s="247" t="str">
        <f aca="false">IF(Βραχίονες!C45&lt;&gt;"",Υπολογισμοί!L45,"")</f>
        <v/>
      </c>
      <c r="AZ50" s="247" t="str">
        <f aca="false">IF(Βραχίονες!C45&lt;&gt;"",Υπολογισμοί!K45+Υπολογισμοί!L45,"")</f>
        <v/>
      </c>
    </row>
    <row r="51" customFormat="false" ht="10.2" hidden="false" customHeight="false" outlineLevel="0" collapsed="false">
      <c r="A51" s="245" t="str">
        <f aca="false">IF('Συμβατικά ΦΣ'!B46&lt;&gt;"",'Συμβατικά ΦΣ'!C46,"")</f>
        <v/>
      </c>
      <c r="B51" s="246" t="str">
        <f aca="false">IF('Συμβατικά ΦΣ'!B46&lt;&gt;"",'Συμβατικά ΦΣ'!I46,"")</f>
        <v/>
      </c>
      <c r="C51" s="247" t="str">
        <f aca="false">IF('Συμβατικά ΦΣ'!B46&lt;&gt;"",'Συμβατικά ΦΣ'!J46,"")</f>
        <v/>
      </c>
      <c r="D51" s="248" t="str">
        <f aca="false">IF('Συμβατικά ΦΣ'!B46&lt;&gt;"",'Συμβατικά ΦΣ'!L46,"")</f>
        <v/>
      </c>
      <c r="E51" s="246" t="str">
        <f aca="false">IF('Συμβατικά ΦΣ'!B46&lt;&gt;"",'Συμβατικά ΦΣ'!K46,"")</f>
        <v/>
      </c>
      <c r="G51" s="245" t="str">
        <f aca="false">IF(A51&lt;&gt;"",A51,"")</f>
        <v/>
      </c>
      <c r="H51" s="249" t="str">
        <f aca="false">IF(G51&lt;&gt;"",B51,"")</f>
        <v/>
      </c>
      <c r="I51" s="247" t="str">
        <f aca="false">IF(G51&lt;&gt;"",C51,"")</f>
        <v/>
      </c>
      <c r="J51" s="248" t="str">
        <f aca="false">IF(G51&lt;&gt;"",D51,"")</f>
        <v/>
      </c>
      <c r="K51" s="248" t="str">
        <f aca="false">IF(G51&lt;&gt;"",E51,"")</f>
        <v/>
      </c>
      <c r="L51" s="247" t="str">
        <f aca="false">IF(G51&lt;&gt;"",'Γενικά Δεδομένα'!$I$6*365,"")</f>
        <v/>
      </c>
      <c r="M51" s="250" t="str">
        <f aca="false">IF(G51&lt;&gt;"",Υπολογισμοί!G46,"")</f>
        <v/>
      </c>
      <c r="N51" s="251" t="str">
        <f aca="false">IF(G51&lt;&gt;"",'Γενικά Δεδομένα'!$I$4,"")</f>
        <v/>
      </c>
      <c r="O51" s="250" t="str">
        <f aca="false">IF(G51&lt;&gt;"",M51*'Γενικά Δεδομένα'!$I$4,"")</f>
        <v/>
      </c>
      <c r="Q51" s="245" t="str">
        <f aca="false">IF(G51&lt;&gt;"",G51,"")</f>
        <v/>
      </c>
      <c r="R51" s="249" t="str">
        <f aca="false">IF(Q51&lt;&gt;"",H51,"")</f>
        <v/>
      </c>
      <c r="S51" s="252" t="str">
        <f aca="false">IF(Q51&lt;&gt;"",I51,"")</f>
        <v/>
      </c>
      <c r="T51" s="253"/>
      <c r="U51" s="254" t="str">
        <f aca="false">IF(Q51&lt;&gt;"",'Νέα ΦΣ'!D46,"")</f>
        <v/>
      </c>
      <c r="V51" s="233" t="str">
        <f aca="false">IF(Q51&lt;&gt;"",'Νέα ΦΣ'!M46,"")</f>
        <v/>
      </c>
      <c r="W51" s="233" t="str">
        <f aca="false">IF(Q51&lt;&gt;"",V51,"")</f>
        <v/>
      </c>
      <c r="X51" s="233" t="str">
        <f aca="false">IF(Q51&lt;&gt;"",'Νέα ΦΣ'!O46,"")</f>
        <v/>
      </c>
      <c r="Y51" s="248" t="str">
        <f aca="false">IF(Q51&lt;&gt;"",D51+E51,"")</f>
        <v/>
      </c>
      <c r="AA51" s="245" t="str">
        <f aca="false">IF(U51&lt;&gt;"",U51,"")</f>
        <v/>
      </c>
      <c r="AB51" s="249" t="str">
        <f aca="false">IF(AA51&lt;&gt;"",V51,"")</f>
        <v/>
      </c>
      <c r="AC51" s="249" t="str">
        <f aca="false">IF(AA51&lt;&gt;"",W51,"")</f>
        <v/>
      </c>
      <c r="AD51" s="249" t="str">
        <f aca="false">IF(AA51&lt;&gt;"",X51,"")</f>
        <v/>
      </c>
      <c r="AE51" s="249" t="str">
        <f aca="false">IF(Q51&lt;&gt;"",IF(AD51="ΝΑΙ",15,""),"")</f>
        <v/>
      </c>
      <c r="AF51" s="248" t="str">
        <f aca="false">IF(AA51&lt;&gt;"",D51+E51,"")</f>
        <v/>
      </c>
      <c r="AG51" s="249" t="str">
        <f aca="false">IF(AA51&lt;&gt;"",0,"")</f>
        <v/>
      </c>
      <c r="AH51" s="250" t="str">
        <f aca="false">+L51</f>
        <v/>
      </c>
      <c r="AI51" s="250" t="str">
        <f aca="false">IF(AA51&lt;&gt;"",Υπολογισμοί!H46,"")</f>
        <v/>
      </c>
      <c r="AJ51" s="255" t="str">
        <f aca="false">IF(AA51&lt;&gt;"",'Γενικά Δεδομένα'!$I$4,"")</f>
        <v/>
      </c>
      <c r="AK51" s="250" t="str">
        <f aca="false">IF(AA51&lt;&gt;"",AI51*AJ51,"")</f>
        <v/>
      </c>
      <c r="AM51" s="256"/>
      <c r="AO51" s="254" t="str">
        <f aca="false">IF(AA51&lt;&gt;"",AA51,"")</f>
        <v/>
      </c>
      <c r="AP51" s="233" t="str">
        <f aca="false">IF(AO51&lt;&gt;"",AB51,"")</f>
        <v/>
      </c>
      <c r="AQ51" s="233" t="str">
        <f aca="false">IF(AO51&lt;&gt;"",AC51,"")</f>
        <v/>
      </c>
      <c r="AR51" s="233" t="str">
        <f aca="false">IF(AO51&lt;&gt;"",AD51,"")</f>
        <v/>
      </c>
      <c r="AS51" s="248" t="str">
        <f aca="false">IF(AO51&lt;&gt;"",'Νέα ΦΣ'!I46+'Νέα ΦΣ'!J46,"")</f>
        <v/>
      </c>
      <c r="AT51" s="247" t="str">
        <f aca="false">IF(AO51&lt;&gt;"",'Νέα ΦΣ'!N46,"")</f>
        <v/>
      </c>
      <c r="AU51" s="247" t="str">
        <f aca="false">IF(AO51&lt;&gt;"",Υπολογισμοί!J46,"")</f>
        <v/>
      </c>
      <c r="AW51" s="233" t="str">
        <f aca="false">IF(Βραχίονες!C46&lt;&gt;"",Βραχίονες!F46+Βραχίονες!G46,"")</f>
        <v/>
      </c>
      <c r="AX51" s="247" t="str">
        <f aca="false">IF(Βραχίονες!C46&lt;&gt;"",Υπολογισμοί!K46,"")</f>
        <v/>
      </c>
      <c r="AY51" s="247" t="str">
        <f aca="false">IF(Βραχίονες!C46&lt;&gt;"",Υπολογισμοί!L46,"")</f>
        <v/>
      </c>
      <c r="AZ51" s="247" t="str">
        <f aca="false">IF(Βραχίονες!C46&lt;&gt;"",Υπολογισμοί!K46+Υπολογισμοί!L46,"")</f>
        <v/>
      </c>
    </row>
    <row r="52" customFormat="false" ht="10.2" hidden="false" customHeight="false" outlineLevel="0" collapsed="false">
      <c r="A52" s="245" t="str">
        <f aca="false">IF('Συμβατικά ΦΣ'!B47&lt;&gt;"",'Συμβατικά ΦΣ'!C47,"")</f>
        <v/>
      </c>
      <c r="B52" s="246" t="str">
        <f aca="false">IF('Συμβατικά ΦΣ'!B47&lt;&gt;"",'Συμβατικά ΦΣ'!I47,"")</f>
        <v/>
      </c>
      <c r="C52" s="247" t="str">
        <f aca="false">IF('Συμβατικά ΦΣ'!B47&lt;&gt;"",'Συμβατικά ΦΣ'!J47,"")</f>
        <v/>
      </c>
      <c r="D52" s="248" t="str">
        <f aca="false">IF('Συμβατικά ΦΣ'!B47&lt;&gt;"",'Συμβατικά ΦΣ'!L47,"")</f>
        <v/>
      </c>
      <c r="E52" s="246" t="str">
        <f aca="false">IF('Συμβατικά ΦΣ'!B47&lt;&gt;"",'Συμβατικά ΦΣ'!K47,"")</f>
        <v/>
      </c>
      <c r="G52" s="245" t="str">
        <f aca="false">IF(A52&lt;&gt;"",A52,"")</f>
        <v/>
      </c>
      <c r="H52" s="249" t="str">
        <f aca="false">IF(G52&lt;&gt;"",B52,"")</f>
        <v/>
      </c>
      <c r="I52" s="247" t="str">
        <f aca="false">IF(G52&lt;&gt;"",C52,"")</f>
        <v/>
      </c>
      <c r="J52" s="248" t="str">
        <f aca="false">IF(G52&lt;&gt;"",D52,"")</f>
        <v/>
      </c>
      <c r="K52" s="248" t="str">
        <f aca="false">IF(G52&lt;&gt;"",E52,"")</f>
        <v/>
      </c>
      <c r="L52" s="247" t="str">
        <f aca="false">IF(G52&lt;&gt;"",'Γενικά Δεδομένα'!$I$6*365,"")</f>
        <v/>
      </c>
      <c r="M52" s="250" t="str">
        <f aca="false">IF(G52&lt;&gt;"",Υπολογισμοί!G47,"")</f>
        <v/>
      </c>
      <c r="N52" s="251" t="str">
        <f aca="false">IF(G52&lt;&gt;"",'Γενικά Δεδομένα'!$I$4,"")</f>
        <v/>
      </c>
      <c r="O52" s="250" t="str">
        <f aca="false">IF(G52&lt;&gt;"",M52*'Γενικά Δεδομένα'!$I$4,"")</f>
        <v/>
      </c>
      <c r="Q52" s="245" t="str">
        <f aca="false">IF(G52&lt;&gt;"",G52,"")</f>
        <v/>
      </c>
      <c r="R52" s="249" t="str">
        <f aca="false">IF(Q52&lt;&gt;"",H52,"")</f>
        <v/>
      </c>
      <c r="S52" s="252" t="str">
        <f aca="false">IF(Q52&lt;&gt;"",I52,"")</f>
        <v/>
      </c>
      <c r="T52" s="253"/>
      <c r="U52" s="254" t="str">
        <f aca="false">IF(Q52&lt;&gt;"",'Νέα ΦΣ'!D47,"")</f>
        <v/>
      </c>
      <c r="V52" s="233" t="str">
        <f aca="false">IF(Q52&lt;&gt;"",'Νέα ΦΣ'!M47,"")</f>
        <v/>
      </c>
      <c r="W52" s="233" t="str">
        <f aca="false">IF(Q52&lt;&gt;"",V52,"")</f>
        <v/>
      </c>
      <c r="X52" s="233" t="str">
        <f aca="false">IF(Q52&lt;&gt;"",'Νέα ΦΣ'!O47,"")</f>
        <v/>
      </c>
      <c r="Y52" s="248" t="str">
        <f aca="false">IF(Q52&lt;&gt;"",D52+E52,"")</f>
        <v/>
      </c>
      <c r="AA52" s="245" t="str">
        <f aca="false">IF(U52&lt;&gt;"",U52,"")</f>
        <v/>
      </c>
      <c r="AB52" s="249" t="str">
        <f aca="false">IF(AA52&lt;&gt;"",V52,"")</f>
        <v/>
      </c>
      <c r="AC52" s="249" t="str">
        <f aca="false">IF(AA52&lt;&gt;"",W52,"")</f>
        <v/>
      </c>
      <c r="AD52" s="249" t="str">
        <f aca="false">IF(AA52&lt;&gt;"",X52,"")</f>
        <v/>
      </c>
      <c r="AE52" s="249" t="str">
        <f aca="false">IF(Q52&lt;&gt;"",IF(AD52="ΝΑΙ",15,""),"")</f>
        <v/>
      </c>
      <c r="AF52" s="248" t="str">
        <f aca="false">IF(AA52&lt;&gt;"",D52+E52,"")</f>
        <v/>
      </c>
      <c r="AG52" s="249" t="str">
        <f aca="false">IF(AA52&lt;&gt;"",0,"")</f>
        <v/>
      </c>
      <c r="AH52" s="250" t="str">
        <f aca="false">+L52</f>
        <v/>
      </c>
      <c r="AI52" s="250" t="str">
        <f aca="false">IF(AA52&lt;&gt;"",Υπολογισμοί!H47,"")</f>
        <v/>
      </c>
      <c r="AJ52" s="255" t="str">
        <f aca="false">IF(AA52&lt;&gt;"",'Γενικά Δεδομένα'!$I$4,"")</f>
        <v/>
      </c>
      <c r="AK52" s="250" t="str">
        <f aca="false">IF(AA52&lt;&gt;"",AI52*AJ52,"")</f>
        <v/>
      </c>
      <c r="AM52" s="256"/>
      <c r="AO52" s="254" t="str">
        <f aca="false">IF(AA52&lt;&gt;"",AA52,"")</f>
        <v/>
      </c>
      <c r="AP52" s="233" t="str">
        <f aca="false">IF(AO52&lt;&gt;"",AB52,"")</f>
        <v/>
      </c>
      <c r="AQ52" s="233" t="str">
        <f aca="false">IF(AO52&lt;&gt;"",AC52,"")</f>
        <v/>
      </c>
      <c r="AR52" s="233" t="str">
        <f aca="false">IF(AO52&lt;&gt;"",AD52,"")</f>
        <v/>
      </c>
      <c r="AS52" s="248" t="str">
        <f aca="false">IF(AO52&lt;&gt;"",'Νέα ΦΣ'!I47+'Νέα ΦΣ'!J47,"")</f>
        <v/>
      </c>
      <c r="AT52" s="247" t="str">
        <f aca="false">IF(AO52&lt;&gt;"",'Νέα ΦΣ'!N47,"")</f>
        <v/>
      </c>
      <c r="AU52" s="247" t="str">
        <f aca="false">IF(AO52&lt;&gt;"",Υπολογισμοί!J47,"")</f>
        <v/>
      </c>
      <c r="AW52" s="233" t="str">
        <f aca="false">IF(Βραχίονες!C47&lt;&gt;"",Βραχίονες!F47+Βραχίονες!G47,"")</f>
        <v/>
      </c>
      <c r="AX52" s="247" t="str">
        <f aca="false">IF(Βραχίονες!C47&lt;&gt;"",Υπολογισμοί!K47,"")</f>
        <v/>
      </c>
      <c r="AY52" s="247" t="str">
        <f aca="false">IF(Βραχίονες!C47&lt;&gt;"",Υπολογισμοί!L47,"")</f>
        <v/>
      </c>
      <c r="AZ52" s="247" t="str">
        <f aca="false">IF(Βραχίονες!C47&lt;&gt;"",Υπολογισμοί!K47+Υπολογισμοί!L47,"")</f>
        <v/>
      </c>
    </row>
    <row r="53" customFormat="false" ht="10.2" hidden="false" customHeight="false" outlineLevel="0" collapsed="false">
      <c r="A53" s="245" t="str">
        <f aca="false">IF('Συμβατικά ΦΣ'!B48&lt;&gt;"",'Συμβατικά ΦΣ'!C48,"")</f>
        <v/>
      </c>
      <c r="B53" s="246" t="str">
        <f aca="false">IF('Συμβατικά ΦΣ'!B48&lt;&gt;"",'Συμβατικά ΦΣ'!I48,"")</f>
        <v/>
      </c>
      <c r="C53" s="247" t="str">
        <f aca="false">IF('Συμβατικά ΦΣ'!B48&lt;&gt;"",'Συμβατικά ΦΣ'!J48,"")</f>
        <v/>
      </c>
      <c r="D53" s="248" t="str">
        <f aca="false">IF('Συμβατικά ΦΣ'!B48&lt;&gt;"",'Συμβατικά ΦΣ'!L48,"")</f>
        <v/>
      </c>
      <c r="E53" s="246" t="str">
        <f aca="false">IF('Συμβατικά ΦΣ'!B48&lt;&gt;"",'Συμβατικά ΦΣ'!K48,"")</f>
        <v/>
      </c>
      <c r="G53" s="245" t="str">
        <f aca="false">IF(A53&lt;&gt;"",A53,"")</f>
        <v/>
      </c>
      <c r="H53" s="249" t="str">
        <f aca="false">IF(G53&lt;&gt;"",B53,"")</f>
        <v/>
      </c>
      <c r="I53" s="247" t="str">
        <f aca="false">IF(G53&lt;&gt;"",C53,"")</f>
        <v/>
      </c>
      <c r="J53" s="248" t="str">
        <f aca="false">IF(G53&lt;&gt;"",D53,"")</f>
        <v/>
      </c>
      <c r="K53" s="248" t="str">
        <f aca="false">IF(G53&lt;&gt;"",E53,"")</f>
        <v/>
      </c>
      <c r="L53" s="247" t="str">
        <f aca="false">IF(G53&lt;&gt;"",'Γενικά Δεδομένα'!$I$6*365,"")</f>
        <v/>
      </c>
      <c r="M53" s="250" t="str">
        <f aca="false">IF(G53&lt;&gt;"",Υπολογισμοί!G48,"")</f>
        <v/>
      </c>
      <c r="N53" s="251" t="str">
        <f aca="false">IF(G53&lt;&gt;"",'Γενικά Δεδομένα'!$I$4,"")</f>
        <v/>
      </c>
      <c r="O53" s="250" t="str">
        <f aca="false">IF(G53&lt;&gt;"",M53*'Γενικά Δεδομένα'!$I$4,"")</f>
        <v/>
      </c>
      <c r="Q53" s="245" t="str">
        <f aca="false">IF(G53&lt;&gt;"",G53,"")</f>
        <v/>
      </c>
      <c r="R53" s="249" t="str">
        <f aca="false">IF(Q53&lt;&gt;"",H53,"")</f>
        <v/>
      </c>
      <c r="S53" s="252" t="str">
        <f aca="false">IF(Q53&lt;&gt;"",I53,"")</f>
        <v/>
      </c>
      <c r="T53" s="253"/>
      <c r="U53" s="254" t="str">
        <f aca="false">IF(Q53&lt;&gt;"",'Νέα ΦΣ'!D48,"")</f>
        <v/>
      </c>
      <c r="V53" s="233" t="str">
        <f aca="false">IF(Q53&lt;&gt;"",'Νέα ΦΣ'!M48,"")</f>
        <v/>
      </c>
      <c r="W53" s="233" t="str">
        <f aca="false">IF(Q53&lt;&gt;"",V53,"")</f>
        <v/>
      </c>
      <c r="X53" s="233" t="str">
        <f aca="false">IF(Q53&lt;&gt;"",'Νέα ΦΣ'!O48,"")</f>
        <v/>
      </c>
      <c r="Y53" s="248" t="str">
        <f aca="false">IF(Q53&lt;&gt;"",D53+E53,"")</f>
        <v/>
      </c>
      <c r="AA53" s="245" t="str">
        <f aca="false">IF(U53&lt;&gt;"",U53,"")</f>
        <v/>
      </c>
      <c r="AB53" s="249" t="str">
        <f aca="false">IF(AA53&lt;&gt;"",V53,"")</f>
        <v/>
      </c>
      <c r="AC53" s="249" t="str">
        <f aca="false">IF(AA53&lt;&gt;"",W53,"")</f>
        <v/>
      </c>
      <c r="AD53" s="249" t="str">
        <f aca="false">IF(AA53&lt;&gt;"",X53,"")</f>
        <v/>
      </c>
      <c r="AE53" s="249" t="str">
        <f aca="false">IF(Q53&lt;&gt;"",IF(AD53="ΝΑΙ",15,""),"")</f>
        <v/>
      </c>
      <c r="AF53" s="248" t="str">
        <f aca="false">IF(AA53&lt;&gt;"",D53+E53,"")</f>
        <v/>
      </c>
      <c r="AG53" s="249" t="str">
        <f aca="false">IF(AA53&lt;&gt;"",0,"")</f>
        <v/>
      </c>
      <c r="AH53" s="250" t="str">
        <f aca="false">+L53</f>
        <v/>
      </c>
      <c r="AI53" s="250" t="str">
        <f aca="false">IF(AA53&lt;&gt;"",Υπολογισμοί!H48,"")</f>
        <v/>
      </c>
      <c r="AJ53" s="255" t="str">
        <f aca="false">IF(AA53&lt;&gt;"",'Γενικά Δεδομένα'!$I$4,"")</f>
        <v/>
      </c>
      <c r="AK53" s="250" t="str">
        <f aca="false">IF(AA53&lt;&gt;"",AI53*AJ53,"")</f>
        <v/>
      </c>
      <c r="AM53" s="256"/>
      <c r="AO53" s="254" t="str">
        <f aca="false">IF(AA53&lt;&gt;"",AA53,"")</f>
        <v/>
      </c>
      <c r="AP53" s="233" t="str">
        <f aca="false">IF(AO53&lt;&gt;"",AB53,"")</f>
        <v/>
      </c>
      <c r="AQ53" s="233" t="str">
        <f aca="false">IF(AO53&lt;&gt;"",AC53,"")</f>
        <v/>
      </c>
      <c r="AR53" s="233" t="str">
        <f aca="false">IF(AO53&lt;&gt;"",AD53,"")</f>
        <v/>
      </c>
      <c r="AS53" s="248" t="str">
        <f aca="false">IF(AO53&lt;&gt;"",'Νέα ΦΣ'!I48+'Νέα ΦΣ'!J48,"")</f>
        <v/>
      </c>
      <c r="AT53" s="247" t="str">
        <f aca="false">IF(AO53&lt;&gt;"",'Νέα ΦΣ'!N48,"")</f>
        <v/>
      </c>
      <c r="AU53" s="247" t="str">
        <f aca="false">IF(AO53&lt;&gt;"",Υπολογισμοί!J48,"")</f>
        <v/>
      </c>
      <c r="AW53" s="233" t="str">
        <f aca="false">IF(Βραχίονες!C48&lt;&gt;"",Βραχίονες!F48+Βραχίονες!G48,"")</f>
        <v/>
      </c>
      <c r="AX53" s="247" t="str">
        <f aca="false">IF(Βραχίονες!C48&lt;&gt;"",Υπολογισμοί!K48,"")</f>
        <v/>
      </c>
      <c r="AY53" s="247" t="str">
        <f aca="false">IF(Βραχίονες!C48&lt;&gt;"",Υπολογισμοί!L48,"")</f>
        <v/>
      </c>
      <c r="AZ53" s="247" t="str">
        <f aca="false">IF(Βραχίονες!C48&lt;&gt;"",Υπολογισμοί!K48+Υπολογισμοί!L48,"")</f>
        <v/>
      </c>
    </row>
    <row r="54" customFormat="false" ht="10.2" hidden="false" customHeight="false" outlineLevel="0" collapsed="false">
      <c r="A54" s="245" t="str">
        <f aca="false">IF('Συμβατικά ΦΣ'!B49&lt;&gt;"",'Συμβατικά ΦΣ'!C49,"")</f>
        <v/>
      </c>
      <c r="B54" s="246" t="str">
        <f aca="false">IF('Συμβατικά ΦΣ'!B49&lt;&gt;"",'Συμβατικά ΦΣ'!I49,"")</f>
        <v/>
      </c>
      <c r="C54" s="247" t="str">
        <f aca="false">IF('Συμβατικά ΦΣ'!B49&lt;&gt;"",'Συμβατικά ΦΣ'!J49,"")</f>
        <v/>
      </c>
      <c r="D54" s="248" t="str">
        <f aca="false">IF('Συμβατικά ΦΣ'!B49&lt;&gt;"",'Συμβατικά ΦΣ'!L49,"")</f>
        <v/>
      </c>
      <c r="E54" s="246" t="str">
        <f aca="false">IF('Συμβατικά ΦΣ'!B49&lt;&gt;"",'Συμβατικά ΦΣ'!K49,"")</f>
        <v/>
      </c>
      <c r="G54" s="245" t="str">
        <f aca="false">IF(A54&lt;&gt;"",A54,"")</f>
        <v/>
      </c>
      <c r="H54" s="249" t="str">
        <f aca="false">IF(G54&lt;&gt;"",B54,"")</f>
        <v/>
      </c>
      <c r="I54" s="247" t="str">
        <f aca="false">IF(G54&lt;&gt;"",C54,"")</f>
        <v/>
      </c>
      <c r="J54" s="248" t="str">
        <f aca="false">IF(G54&lt;&gt;"",D54,"")</f>
        <v/>
      </c>
      <c r="K54" s="248" t="str">
        <f aca="false">IF(G54&lt;&gt;"",E54,"")</f>
        <v/>
      </c>
      <c r="L54" s="247" t="str">
        <f aca="false">IF(G54&lt;&gt;"",'Γενικά Δεδομένα'!$I$6*365,"")</f>
        <v/>
      </c>
      <c r="M54" s="250" t="str">
        <f aca="false">IF(G54&lt;&gt;"",Υπολογισμοί!G49,"")</f>
        <v/>
      </c>
      <c r="N54" s="251" t="str">
        <f aca="false">IF(G54&lt;&gt;"",'Γενικά Δεδομένα'!$I$4,"")</f>
        <v/>
      </c>
      <c r="O54" s="250" t="str">
        <f aca="false">IF(G54&lt;&gt;"",M54*'Γενικά Δεδομένα'!$I$4,"")</f>
        <v/>
      </c>
      <c r="Q54" s="245" t="str">
        <f aca="false">IF(G54&lt;&gt;"",G54,"")</f>
        <v/>
      </c>
      <c r="R54" s="249" t="str">
        <f aca="false">IF(Q54&lt;&gt;"",H54,"")</f>
        <v/>
      </c>
      <c r="S54" s="252" t="str">
        <f aca="false">IF(Q54&lt;&gt;"",I54,"")</f>
        <v/>
      </c>
      <c r="T54" s="253"/>
      <c r="U54" s="254" t="str">
        <f aca="false">IF(Q54&lt;&gt;"",'Νέα ΦΣ'!D49,"")</f>
        <v/>
      </c>
      <c r="V54" s="233" t="str">
        <f aca="false">IF(Q54&lt;&gt;"",'Νέα ΦΣ'!M49,"")</f>
        <v/>
      </c>
      <c r="W54" s="233" t="str">
        <f aca="false">IF(Q54&lt;&gt;"",V54,"")</f>
        <v/>
      </c>
      <c r="X54" s="233" t="str">
        <f aca="false">IF(Q54&lt;&gt;"",'Νέα ΦΣ'!O49,"")</f>
        <v/>
      </c>
      <c r="Y54" s="248" t="str">
        <f aca="false">IF(Q54&lt;&gt;"",D54+E54,"")</f>
        <v/>
      </c>
      <c r="AA54" s="245" t="str">
        <f aca="false">IF(U54&lt;&gt;"",U54,"")</f>
        <v/>
      </c>
      <c r="AB54" s="249" t="str">
        <f aca="false">IF(AA54&lt;&gt;"",V54,"")</f>
        <v/>
      </c>
      <c r="AC54" s="249" t="str">
        <f aca="false">IF(AA54&lt;&gt;"",W54,"")</f>
        <v/>
      </c>
      <c r="AD54" s="249" t="str">
        <f aca="false">IF(AA54&lt;&gt;"",X54,"")</f>
        <v/>
      </c>
      <c r="AE54" s="249" t="str">
        <f aca="false">IF(Q54&lt;&gt;"",IF(AD54="ΝΑΙ",15,""),"")</f>
        <v/>
      </c>
      <c r="AF54" s="248" t="str">
        <f aca="false">IF(AA54&lt;&gt;"",D54+E54,"")</f>
        <v/>
      </c>
      <c r="AG54" s="249" t="str">
        <f aca="false">IF(AA54&lt;&gt;"",0,"")</f>
        <v/>
      </c>
      <c r="AH54" s="250" t="str">
        <f aca="false">+L54</f>
        <v/>
      </c>
      <c r="AI54" s="250" t="str">
        <f aca="false">IF(AA54&lt;&gt;"",Υπολογισμοί!H49,"")</f>
        <v/>
      </c>
      <c r="AJ54" s="255" t="str">
        <f aca="false">IF(AA54&lt;&gt;"",'Γενικά Δεδομένα'!$I$4,"")</f>
        <v/>
      </c>
      <c r="AK54" s="250" t="str">
        <f aca="false">IF(AA54&lt;&gt;"",AI54*AJ54,"")</f>
        <v/>
      </c>
      <c r="AM54" s="256"/>
      <c r="AO54" s="254" t="str">
        <f aca="false">IF(AA54&lt;&gt;"",AA54,"")</f>
        <v/>
      </c>
      <c r="AP54" s="233" t="str">
        <f aca="false">IF(AO54&lt;&gt;"",AB54,"")</f>
        <v/>
      </c>
      <c r="AQ54" s="233" t="str">
        <f aca="false">IF(AO54&lt;&gt;"",AC54,"")</f>
        <v/>
      </c>
      <c r="AR54" s="233" t="str">
        <f aca="false">IF(AO54&lt;&gt;"",AD54,"")</f>
        <v/>
      </c>
      <c r="AS54" s="248" t="str">
        <f aca="false">IF(AO54&lt;&gt;"",'Νέα ΦΣ'!I49+'Νέα ΦΣ'!J49,"")</f>
        <v/>
      </c>
      <c r="AT54" s="247" t="str">
        <f aca="false">IF(AO54&lt;&gt;"",'Νέα ΦΣ'!N49,"")</f>
        <v/>
      </c>
      <c r="AU54" s="247" t="str">
        <f aca="false">IF(AO54&lt;&gt;"",Υπολογισμοί!J49,"")</f>
        <v/>
      </c>
      <c r="AW54" s="233" t="str">
        <f aca="false">IF(Βραχίονες!C49&lt;&gt;"",Βραχίονες!F49+Βραχίονες!G49,"")</f>
        <v/>
      </c>
      <c r="AX54" s="247" t="str">
        <f aca="false">IF(Βραχίονες!C49&lt;&gt;"",Υπολογισμοί!K49,"")</f>
        <v/>
      </c>
      <c r="AY54" s="247" t="str">
        <f aca="false">IF(Βραχίονες!C49&lt;&gt;"",Υπολογισμοί!L49,"")</f>
        <v/>
      </c>
      <c r="AZ54" s="247" t="str">
        <f aca="false">IF(Βραχίονες!C49&lt;&gt;"",Υπολογισμοί!K49+Υπολογισμοί!L49,"")</f>
        <v/>
      </c>
    </row>
    <row r="55" customFormat="false" ht="10.2" hidden="false" customHeight="false" outlineLevel="0" collapsed="false">
      <c r="A55" s="245" t="str">
        <f aca="false">IF('Συμβατικά ΦΣ'!B50&lt;&gt;"",'Συμβατικά ΦΣ'!C50,"")</f>
        <v/>
      </c>
      <c r="B55" s="246" t="str">
        <f aca="false">IF('Συμβατικά ΦΣ'!B50&lt;&gt;"",'Συμβατικά ΦΣ'!I50,"")</f>
        <v/>
      </c>
      <c r="C55" s="247" t="str">
        <f aca="false">IF('Συμβατικά ΦΣ'!B50&lt;&gt;"",'Συμβατικά ΦΣ'!J50,"")</f>
        <v/>
      </c>
      <c r="D55" s="248" t="str">
        <f aca="false">IF('Συμβατικά ΦΣ'!B50&lt;&gt;"",'Συμβατικά ΦΣ'!L50,"")</f>
        <v/>
      </c>
      <c r="E55" s="246" t="str">
        <f aca="false">IF('Συμβατικά ΦΣ'!B50&lt;&gt;"",'Συμβατικά ΦΣ'!K50,"")</f>
        <v/>
      </c>
      <c r="G55" s="245" t="str">
        <f aca="false">IF(A55&lt;&gt;"",A55,"")</f>
        <v/>
      </c>
      <c r="H55" s="249" t="str">
        <f aca="false">IF(G55&lt;&gt;"",B55,"")</f>
        <v/>
      </c>
      <c r="I55" s="247" t="str">
        <f aca="false">IF(G55&lt;&gt;"",C55,"")</f>
        <v/>
      </c>
      <c r="J55" s="248" t="str">
        <f aca="false">IF(G55&lt;&gt;"",D55,"")</f>
        <v/>
      </c>
      <c r="K55" s="248" t="str">
        <f aca="false">IF(G55&lt;&gt;"",E55,"")</f>
        <v/>
      </c>
      <c r="L55" s="247" t="str">
        <f aca="false">IF(G55&lt;&gt;"",'Γενικά Δεδομένα'!$I$6*365,"")</f>
        <v/>
      </c>
      <c r="M55" s="250" t="str">
        <f aca="false">IF(G55&lt;&gt;"",Υπολογισμοί!G50,"")</f>
        <v/>
      </c>
      <c r="N55" s="251" t="str">
        <f aca="false">IF(G55&lt;&gt;"",'Γενικά Δεδομένα'!$I$4,"")</f>
        <v/>
      </c>
      <c r="O55" s="250" t="str">
        <f aca="false">IF(G55&lt;&gt;"",M55*'Γενικά Δεδομένα'!$I$4,"")</f>
        <v/>
      </c>
      <c r="Q55" s="245" t="str">
        <f aca="false">IF(G55&lt;&gt;"",G55,"")</f>
        <v/>
      </c>
      <c r="R55" s="249" t="str">
        <f aca="false">IF(Q55&lt;&gt;"",H55,"")</f>
        <v/>
      </c>
      <c r="S55" s="252" t="str">
        <f aca="false">IF(Q55&lt;&gt;"",I55,"")</f>
        <v/>
      </c>
      <c r="T55" s="253"/>
      <c r="U55" s="254" t="str">
        <f aca="false">IF(Q55&lt;&gt;"",'Νέα ΦΣ'!D50,"")</f>
        <v/>
      </c>
      <c r="V55" s="233" t="str">
        <f aca="false">IF(Q55&lt;&gt;"",'Νέα ΦΣ'!M50,"")</f>
        <v/>
      </c>
      <c r="W55" s="233" t="str">
        <f aca="false">IF(Q55&lt;&gt;"",V55,"")</f>
        <v/>
      </c>
      <c r="X55" s="233" t="str">
        <f aca="false">IF(Q55&lt;&gt;"",'Νέα ΦΣ'!O50,"")</f>
        <v/>
      </c>
      <c r="Y55" s="248" t="str">
        <f aca="false">IF(Q55&lt;&gt;"",D55+E55,"")</f>
        <v/>
      </c>
      <c r="AA55" s="245" t="str">
        <f aca="false">IF(U55&lt;&gt;"",U55,"")</f>
        <v/>
      </c>
      <c r="AB55" s="249" t="str">
        <f aca="false">IF(AA55&lt;&gt;"",V55,"")</f>
        <v/>
      </c>
      <c r="AC55" s="249" t="str">
        <f aca="false">IF(AA55&lt;&gt;"",W55,"")</f>
        <v/>
      </c>
      <c r="AD55" s="249" t="str">
        <f aca="false">IF(AA55&lt;&gt;"",X55,"")</f>
        <v/>
      </c>
      <c r="AE55" s="249" t="str">
        <f aca="false">IF(Q55&lt;&gt;"",IF(AD55="ΝΑΙ",15,""),"")</f>
        <v/>
      </c>
      <c r="AF55" s="248" t="str">
        <f aca="false">IF(AA55&lt;&gt;"",D55+E55,"")</f>
        <v/>
      </c>
      <c r="AG55" s="249" t="str">
        <f aca="false">IF(AA55&lt;&gt;"",0,"")</f>
        <v/>
      </c>
      <c r="AH55" s="250" t="str">
        <f aca="false">+L55</f>
        <v/>
      </c>
      <c r="AI55" s="250" t="str">
        <f aca="false">IF(AA55&lt;&gt;"",Υπολογισμοί!H50,"")</f>
        <v/>
      </c>
      <c r="AJ55" s="255" t="str">
        <f aca="false">IF(AA55&lt;&gt;"",'Γενικά Δεδομένα'!$I$4,"")</f>
        <v/>
      </c>
      <c r="AK55" s="250" t="str">
        <f aca="false">IF(AA55&lt;&gt;"",AI55*AJ55,"")</f>
        <v/>
      </c>
      <c r="AM55" s="256"/>
      <c r="AO55" s="254" t="str">
        <f aca="false">IF(AA55&lt;&gt;"",AA55,"")</f>
        <v/>
      </c>
      <c r="AP55" s="233" t="str">
        <f aca="false">IF(AO55&lt;&gt;"",AB55,"")</f>
        <v/>
      </c>
      <c r="AQ55" s="233" t="str">
        <f aca="false">IF(AO55&lt;&gt;"",AC55,"")</f>
        <v/>
      </c>
      <c r="AR55" s="233" t="str">
        <f aca="false">IF(AO55&lt;&gt;"",AD55,"")</f>
        <v/>
      </c>
      <c r="AS55" s="248" t="str">
        <f aca="false">IF(AO55&lt;&gt;"",'Νέα ΦΣ'!I50+'Νέα ΦΣ'!J50,"")</f>
        <v/>
      </c>
      <c r="AT55" s="247" t="str">
        <f aca="false">IF(AO55&lt;&gt;"",'Νέα ΦΣ'!N50,"")</f>
        <v/>
      </c>
      <c r="AU55" s="247" t="str">
        <f aca="false">IF(AO55&lt;&gt;"",Υπολογισμοί!J50,"")</f>
        <v/>
      </c>
      <c r="AW55" s="233" t="str">
        <f aca="false">IF(Βραχίονες!C50&lt;&gt;"",Βραχίονες!F50+Βραχίονες!G50,"")</f>
        <v/>
      </c>
      <c r="AX55" s="247" t="str">
        <f aca="false">IF(Βραχίονες!C50&lt;&gt;"",Υπολογισμοί!K50,"")</f>
        <v/>
      </c>
      <c r="AY55" s="247" t="str">
        <f aca="false">IF(Βραχίονες!C50&lt;&gt;"",Υπολογισμοί!L50,"")</f>
        <v/>
      </c>
      <c r="AZ55" s="247" t="str">
        <f aca="false">IF(Βραχίονες!C50&lt;&gt;"",Υπολογισμοί!K50+Υπολογισμοί!L50,"")</f>
        <v/>
      </c>
    </row>
    <row r="56" customFormat="false" ht="10.2" hidden="false" customHeight="false" outlineLevel="0" collapsed="false">
      <c r="A56" s="245" t="str">
        <f aca="false">IF('Συμβατικά ΦΣ'!B51&lt;&gt;"",'Συμβατικά ΦΣ'!C51,"")</f>
        <v/>
      </c>
      <c r="B56" s="246" t="str">
        <f aca="false">IF('Συμβατικά ΦΣ'!B51&lt;&gt;"",'Συμβατικά ΦΣ'!I51,"")</f>
        <v/>
      </c>
      <c r="C56" s="247" t="str">
        <f aca="false">IF('Συμβατικά ΦΣ'!B51&lt;&gt;"",'Συμβατικά ΦΣ'!J51,"")</f>
        <v/>
      </c>
      <c r="D56" s="248" t="str">
        <f aca="false">IF('Συμβατικά ΦΣ'!B51&lt;&gt;"",'Συμβατικά ΦΣ'!L51,"")</f>
        <v/>
      </c>
      <c r="E56" s="246" t="str">
        <f aca="false">IF('Συμβατικά ΦΣ'!B51&lt;&gt;"",'Συμβατικά ΦΣ'!K51,"")</f>
        <v/>
      </c>
      <c r="G56" s="245" t="str">
        <f aca="false">IF(A56&lt;&gt;"",A56,"")</f>
        <v/>
      </c>
      <c r="H56" s="249" t="str">
        <f aca="false">IF(G56&lt;&gt;"",B56,"")</f>
        <v/>
      </c>
      <c r="I56" s="247" t="str">
        <f aca="false">IF(G56&lt;&gt;"",C56,"")</f>
        <v/>
      </c>
      <c r="J56" s="248" t="str">
        <f aca="false">IF(G56&lt;&gt;"",D56,"")</f>
        <v/>
      </c>
      <c r="K56" s="248" t="str">
        <f aca="false">IF(G56&lt;&gt;"",E56,"")</f>
        <v/>
      </c>
      <c r="L56" s="247" t="str">
        <f aca="false">IF(G56&lt;&gt;"",'Γενικά Δεδομένα'!$I$6*365,"")</f>
        <v/>
      </c>
      <c r="M56" s="250" t="str">
        <f aca="false">IF(G56&lt;&gt;"",Υπολογισμοί!G51,"")</f>
        <v/>
      </c>
      <c r="N56" s="251" t="str">
        <f aca="false">IF(G56&lt;&gt;"",'Γενικά Δεδομένα'!$I$4,"")</f>
        <v/>
      </c>
      <c r="O56" s="250" t="str">
        <f aca="false">IF(G56&lt;&gt;"",M56*'Γενικά Δεδομένα'!$I$4,"")</f>
        <v/>
      </c>
      <c r="Q56" s="245" t="str">
        <f aca="false">IF(G56&lt;&gt;"",G56,"")</f>
        <v/>
      </c>
      <c r="R56" s="249" t="str">
        <f aca="false">IF(Q56&lt;&gt;"",H56,"")</f>
        <v/>
      </c>
      <c r="S56" s="252" t="str">
        <f aca="false">IF(Q56&lt;&gt;"",I56,"")</f>
        <v/>
      </c>
      <c r="T56" s="253"/>
      <c r="U56" s="254" t="str">
        <f aca="false">IF(Q56&lt;&gt;"",'Νέα ΦΣ'!D51,"")</f>
        <v/>
      </c>
      <c r="V56" s="233" t="str">
        <f aca="false">IF(Q56&lt;&gt;"",'Νέα ΦΣ'!M51,"")</f>
        <v/>
      </c>
      <c r="W56" s="233" t="str">
        <f aca="false">IF(Q56&lt;&gt;"",V56,"")</f>
        <v/>
      </c>
      <c r="X56" s="233" t="str">
        <f aca="false">IF(Q56&lt;&gt;"",'Νέα ΦΣ'!O51,"")</f>
        <v/>
      </c>
      <c r="Y56" s="248" t="str">
        <f aca="false">IF(Q56&lt;&gt;"",D56+E56,"")</f>
        <v/>
      </c>
      <c r="AA56" s="245" t="str">
        <f aca="false">IF(U56&lt;&gt;"",U56,"")</f>
        <v/>
      </c>
      <c r="AB56" s="249" t="str">
        <f aca="false">IF(AA56&lt;&gt;"",V56,"")</f>
        <v/>
      </c>
      <c r="AC56" s="249" t="str">
        <f aca="false">IF(AA56&lt;&gt;"",W56,"")</f>
        <v/>
      </c>
      <c r="AD56" s="249" t="str">
        <f aca="false">IF(AA56&lt;&gt;"",X56,"")</f>
        <v/>
      </c>
      <c r="AE56" s="249" t="str">
        <f aca="false">IF(Q56&lt;&gt;"",IF(AD56="ΝΑΙ",15,""),"")</f>
        <v/>
      </c>
      <c r="AF56" s="248" t="str">
        <f aca="false">IF(AA56&lt;&gt;"",D56+E56,"")</f>
        <v/>
      </c>
      <c r="AG56" s="249" t="str">
        <f aca="false">IF(AA56&lt;&gt;"",0,"")</f>
        <v/>
      </c>
      <c r="AH56" s="250" t="str">
        <f aca="false">+L56</f>
        <v/>
      </c>
      <c r="AI56" s="250" t="str">
        <f aca="false">IF(AA56&lt;&gt;"",Υπολογισμοί!H51,"")</f>
        <v/>
      </c>
      <c r="AJ56" s="255" t="str">
        <f aca="false">IF(AA56&lt;&gt;"",'Γενικά Δεδομένα'!$I$4,"")</f>
        <v/>
      </c>
      <c r="AK56" s="250" t="str">
        <f aca="false">IF(AA56&lt;&gt;"",AI56*AJ56,"")</f>
        <v/>
      </c>
      <c r="AM56" s="256"/>
      <c r="AO56" s="254" t="str">
        <f aca="false">IF(AA56&lt;&gt;"",AA56,"")</f>
        <v/>
      </c>
      <c r="AP56" s="233" t="str">
        <f aca="false">IF(AO56&lt;&gt;"",AB56,"")</f>
        <v/>
      </c>
      <c r="AQ56" s="233" t="str">
        <f aca="false">IF(AO56&lt;&gt;"",AC56,"")</f>
        <v/>
      </c>
      <c r="AR56" s="233" t="str">
        <f aca="false">IF(AO56&lt;&gt;"",AD56,"")</f>
        <v/>
      </c>
      <c r="AS56" s="248" t="str">
        <f aca="false">IF(AO56&lt;&gt;"",'Νέα ΦΣ'!I51+'Νέα ΦΣ'!J51,"")</f>
        <v/>
      </c>
      <c r="AT56" s="247" t="str">
        <f aca="false">IF(AO56&lt;&gt;"",'Νέα ΦΣ'!N51,"")</f>
        <v/>
      </c>
      <c r="AU56" s="247" t="str">
        <f aca="false">IF(AO56&lt;&gt;"",Υπολογισμοί!J51,"")</f>
        <v/>
      </c>
      <c r="AW56" s="233" t="str">
        <f aca="false">IF(Βραχίονες!C51&lt;&gt;"",Βραχίονες!F51+Βραχίονες!G51,"")</f>
        <v/>
      </c>
      <c r="AX56" s="247" t="str">
        <f aca="false">IF(Βραχίονες!C51&lt;&gt;"",Υπολογισμοί!K51,"")</f>
        <v/>
      </c>
      <c r="AY56" s="247" t="str">
        <f aca="false">IF(Βραχίονες!C51&lt;&gt;"",Υπολογισμοί!L51,"")</f>
        <v/>
      </c>
      <c r="AZ56" s="247" t="str">
        <f aca="false">IF(Βραχίονες!C51&lt;&gt;"",Υπολογισμοί!K51+Υπολογισμοί!L51,"")</f>
        <v/>
      </c>
    </row>
    <row r="57" customFormat="false" ht="10.2" hidden="false" customHeight="false" outlineLevel="0" collapsed="false">
      <c r="A57" s="245" t="str">
        <f aca="false">IF('Συμβατικά ΦΣ'!B52&lt;&gt;"",'Συμβατικά ΦΣ'!C52,"")</f>
        <v/>
      </c>
      <c r="B57" s="246" t="str">
        <f aca="false">IF('Συμβατικά ΦΣ'!B52&lt;&gt;"",'Συμβατικά ΦΣ'!I52,"")</f>
        <v/>
      </c>
      <c r="C57" s="247" t="str">
        <f aca="false">IF('Συμβατικά ΦΣ'!B52&lt;&gt;"",'Συμβατικά ΦΣ'!J52,"")</f>
        <v/>
      </c>
      <c r="D57" s="248" t="str">
        <f aca="false">IF('Συμβατικά ΦΣ'!B52&lt;&gt;"",'Συμβατικά ΦΣ'!L52,"")</f>
        <v/>
      </c>
      <c r="E57" s="246" t="str">
        <f aca="false">IF('Συμβατικά ΦΣ'!B52&lt;&gt;"",'Συμβατικά ΦΣ'!K52,"")</f>
        <v/>
      </c>
      <c r="G57" s="245" t="str">
        <f aca="false">IF(A57&lt;&gt;"",A57,"")</f>
        <v/>
      </c>
      <c r="H57" s="249" t="str">
        <f aca="false">IF(G57&lt;&gt;"",B57,"")</f>
        <v/>
      </c>
      <c r="I57" s="247" t="str">
        <f aca="false">IF(G57&lt;&gt;"",C57,"")</f>
        <v/>
      </c>
      <c r="J57" s="248" t="str">
        <f aca="false">IF(G57&lt;&gt;"",D57,"")</f>
        <v/>
      </c>
      <c r="K57" s="248" t="str">
        <f aca="false">IF(G57&lt;&gt;"",E57,"")</f>
        <v/>
      </c>
      <c r="L57" s="247" t="str">
        <f aca="false">IF(G57&lt;&gt;"",'Γενικά Δεδομένα'!$I$6*365,"")</f>
        <v/>
      </c>
      <c r="M57" s="250" t="str">
        <f aca="false">IF(G57&lt;&gt;"",Υπολογισμοί!G52,"")</f>
        <v/>
      </c>
      <c r="N57" s="251" t="str">
        <f aca="false">IF(G57&lt;&gt;"",'Γενικά Δεδομένα'!$I$4,"")</f>
        <v/>
      </c>
      <c r="O57" s="250" t="str">
        <f aca="false">IF(G57&lt;&gt;"",M57*'Γενικά Δεδομένα'!$I$4,"")</f>
        <v/>
      </c>
      <c r="Q57" s="245" t="str">
        <f aca="false">IF(G57&lt;&gt;"",G57,"")</f>
        <v/>
      </c>
      <c r="R57" s="249" t="str">
        <f aca="false">IF(Q57&lt;&gt;"",H57,"")</f>
        <v/>
      </c>
      <c r="S57" s="252" t="str">
        <f aca="false">IF(Q57&lt;&gt;"",I57,"")</f>
        <v/>
      </c>
      <c r="T57" s="253"/>
      <c r="U57" s="254" t="str">
        <f aca="false">IF(Q57&lt;&gt;"",'Νέα ΦΣ'!D52,"")</f>
        <v/>
      </c>
      <c r="V57" s="233" t="str">
        <f aca="false">IF(Q57&lt;&gt;"",'Νέα ΦΣ'!M52,"")</f>
        <v/>
      </c>
      <c r="W57" s="233" t="str">
        <f aca="false">IF(Q57&lt;&gt;"",V57,"")</f>
        <v/>
      </c>
      <c r="X57" s="233" t="str">
        <f aca="false">IF(Q57&lt;&gt;"",'Νέα ΦΣ'!O52,"")</f>
        <v/>
      </c>
      <c r="Y57" s="248" t="str">
        <f aca="false">IF(Q57&lt;&gt;"",D57+E57,"")</f>
        <v/>
      </c>
      <c r="AA57" s="245" t="str">
        <f aca="false">IF(U57&lt;&gt;"",U57,"")</f>
        <v/>
      </c>
      <c r="AB57" s="249" t="str">
        <f aca="false">IF(AA57&lt;&gt;"",V57,"")</f>
        <v/>
      </c>
      <c r="AC57" s="249" t="str">
        <f aca="false">IF(AA57&lt;&gt;"",W57,"")</f>
        <v/>
      </c>
      <c r="AD57" s="249" t="str">
        <f aca="false">IF(AA57&lt;&gt;"",X57,"")</f>
        <v/>
      </c>
      <c r="AE57" s="249" t="str">
        <f aca="false">IF(Q57&lt;&gt;"",IF(AD57="ΝΑΙ",15,""),"")</f>
        <v/>
      </c>
      <c r="AF57" s="248" t="str">
        <f aca="false">IF(AA57&lt;&gt;"",D57+E57,"")</f>
        <v/>
      </c>
      <c r="AG57" s="249" t="str">
        <f aca="false">IF(AA57&lt;&gt;"",0,"")</f>
        <v/>
      </c>
      <c r="AH57" s="250" t="str">
        <f aca="false">+L57</f>
        <v/>
      </c>
      <c r="AI57" s="250" t="str">
        <f aca="false">IF(AA57&lt;&gt;"",Υπολογισμοί!H52,"")</f>
        <v/>
      </c>
      <c r="AJ57" s="255" t="str">
        <f aca="false">IF(AA57&lt;&gt;"",'Γενικά Δεδομένα'!$I$4,"")</f>
        <v/>
      </c>
      <c r="AK57" s="250" t="str">
        <f aca="false">IF(AA57&lt;&gt;"",AI57*AJ57,"")</f>
        <v/>
      </c>
      <c r="AM57" s="256"/>
      <c r="AO57" s="254" t="str">
        <f aca="false">IF(AA57&lt;&gt;"",AA57,"")</f>
        <v/>
      </c>
      <c r="AP57" s="233" t="str">
        <f aca="false">IF(AO57&lt;&gt;"",AB57,"")</f>
        <v/>
      </c>
      <c r="AQ57" s="233" t="str">
        <f aca="false">IF(AO57&lt;&gt;"",AC57,"")</f>
        <v/>
      </c>
      <c r="AR57" s="233" t="str">
        <f aca="false">IF(AO57&lt;&gt;"",AD57,"")</f>
        <v/>
      </c>
      <c r="AS57" s="248" t="str">
        <f aca="false">IF(AO57&lt;&gt;"",'Νέα ΦΣ'!I52+'Νέα ΦΣ'!J52,"")</f>
        <v/>
      </c>
      <c r="AT57" s="247" t="str">
        <f aca="false">IF(AO57&lt;&gt;"",'Νέα ΦΣ'!N52,"")</f>
        <v/>
      </c>
      <c r="AU57" s="247" t="str">
        <f aca="false">IF(AO57&lt;&gt;"",Υπολογισμοί!J52,"")</f>
        <v/>
      </c>
      <c r="AW57" s="233" t="str">
        <f aca="false">IF(Βραχίονες!C52&lt;&gt;"",Βραχίονες!F52+Βραχίονες!G52,"")</f>
        <v/>
      </c>
      <c r="AX57" s="247" t="str">
        <f aca="false">IF(Βραχίονες!C52&lt;&gt;"",Υπολογισμοί!K52,"")</f>
        <v/>
      </c>
      <c r="AY57" s="247" t="str">
        <f aca="false">IF(Βραχίονες!C52&lt;&gt;"",Υπολογισμοί!L52,"")</f>
        <v/>
      </c>
      <c r="AZ57" s="247" t="str">
        <f aca="false">IF(Βραχίονες!C52&lt;&gt;"",Υπολογισμοί!K52+Υπολογισμοί!L52,"")</f>
        <v/>
      </c>
    </row>
    <row r="58" customFormat="false" ht="10.2" hidden="false" customHeight="false" outlineLevel="0" collapsed="false">
      <c r="A58" s="245" t="str">
        <f aca="false">IF('Συμβατικά ΦΣ'!B53&lt;&gt;"",'Συμβατικά ΦΣ'!C53,"")</f>
        <v/>
      </c>
      <c r="B58" s="246" t="str">
        <f aca="false">IF('Συμβατικά ΦΣ'!B53&lt;&gt;"",'Συμβατικά ΦΣ'!I53,"")</f>
        <v/>
      </c>
      <c r="C58" s="247" t="str">
        <f aca="false">IF('Συμβατικά ΦΣ'!B53&lt;&gt;"",'Συμβατικά ΦΣ'!J53,"")</f>
        <v/>
      </c>
      <c r="D58" s="248" t="str">
        <f aca="false">IF('Συμβατικά ΦΣ'!B53&lt;&gt;"",'Συμβατικά ΦΣ'!L53,"")</f>
        <v/>
      </c>
      <c r="E58" s="246" t="str">
        <f aca="false">IF('Συμβατικά ΦΣ'!B53&lt;&gt;"",'Συμβατικά ΦΣ'!K53,"")</f>
        <v/>
      </c>
      <c r="G58" s="245" t="str">
        <f aca="false">IF(A58&lt;&gt;"",A58,"")</f>
        <v/>
      </c>
      <c r="H58" s="249" t="str">
        <f aca="false">IF(G58&lt;&gt;"",B58,"")</f>
        <v/>
      </c>
      <c r="I58" s="247" t="str">
        <f aca="false">IF(G58&lt;&gt;"",C58,"")</f>
        <v/>
      </c>
      <c r="J58" s="248" t="str">
        <f aca="false">IF(G58&lt;&gt;"",D58,"")</f>
        <v/>
      </c>
      <c r="K58" s="248" t="str">
        <f aca="false">IF(G58&lt;&gt;"",E58,"")</f>
        <v/>
      </c>
      <c r="L58" s="247" t="str">
        <f aca="false">IF(G58&lt;&gt;"",'Γενικά Δεδομένα'!$I$6*365,"")</f>
        <v/>
      </c>
      <c r="M58" s="250" t="str">
        <f aca="false">IF(G58&lt;&gt;"",Υπολογισμοί!G53,"")</f>
        <v/>
      </c>
      <c r="N58" s="251" t="str">
        <f aca="false">IF(G58&lt;&gt;"",'Γενικά Δεδομένα'!$I$4,"")</f>
        <v/>
      </c>
      <c r="O58" s="250" t="str">
        <f aca="false">IF(G58&lt;&gt;"",M58*'Γενικά Δεδομένα'!$I$4,"")</f>
        <v/>
      </c>
      <c r="Q58" s="245" t="str">
        <f aca="false">IF(G58&lt;&gt;"",G58,"")</f>
        <v/>
      </c>
      <c r="R58" s="249" t="str">
        <f aca="false">IF(Q58&lt;&gt;"",H58,"")</f>
        <v/>
      </c>
      <c r="S58" s="252" t="str">
        <f aca="false">IF(Q58&lt;&gt;"",I58,"")</f>
        <v/>
      </c>
      <c r="T58" s="253"/>
      <c r="U58" s="254" t="str">
        <f aca="false">IF(Q58&lt;&gt;"",'Νέα ΦΣ'!D53,"")</f>
        <v/>
      </c>
      <c r="V58" s="233" t="str">
        <f aca="false">IF(Q58&lt;&gt;"",'Νέα ΦΣ'!M53,"")</f>
        <v/>
      </c>
      <c r="W58" s="233" t="str">
        <f aca="false">IF(Q58&lt;&gt;"",V58,"")</f>
        <v/>
      </c>
      <c r="X58" s="233" t="str">
        <f aca="false">IF(Q58&lt;&gt;"",'Νέα ΦΣ'!O53,"")</f>
        <v/>
      </c>
      <c r="Y58" s="248" t="str">
        <f aca="false">IF(Q58&lt;&gt;"",D58+E58,"")</f>
        <v/>
      </c>
      <c r="AA58" s="245" t="str">
        <f aca="false">IF(U58&lt;&gt;"",U58,"")</f>
        <v/>
      </c>
      <c r="AB58" s="249" t="str">
        <f aca="false">IF(AA58&lt;&gt;"",V58,"")</f>
        <v/>
      </c>
      <c r="AC58" s="249" t="str">
        <f aca="false">IF(AA58&lt;&gt;"",W58,"")</f>
        <v/>
      </c>
      <c r="AD58" s="249" t="str">
        <f aca="false">IF(AA58&lt;&gt;"",X58,"")</f>
        <v/>
      </c>
      <c r="AE58" s="249" t="str">
        <f aca="false">IF(Q58&lt;&gt;"",IF(AD58="ΝΑΙ",15,""),"")</f>
        <v/>
      </c>
      <c r="AF58" s="248" t="str">
        <f aca="false">IF(AA58&lt;&gt;"",D58+E58,"")</f>
        <v/>
      </c>
      <c r="AG58" s="249" t="str">
        <f aca="false">IF(AA58&lt;&gt;"",0,"")</f>
        <v/>
      </c>
      <c r="AH58" s="250" t="str">
        <f aca="false">+L58</f>
        <v/>
      </c>
      <c r="AI58" s="250" t="str">
        <f aca="false">IF(AA58&lt;&gt;"",Υπολογισμοί!H53,"")</f>
        <v/>
      </c>
      <c r="AJ58" s="255" t="str">
        <f aca="false">IF(AA58&lt;&gt;"",'Γενικά Δεδομένα'!$I$4,"")</f>
        <v/>
      </c>
      <c r="AK58" s="250" t="str">
        <f aca="false">IF(AA58&lt;&gt;"",AI58*AJ58,"")</f>
        <v/>
      </c>
      <c r="AM58" s="256"/>
      <c r="AO58" s="254" t="str">
        <f aca="false">IF(AA58&lt;&gt;"",AA58,"")</f>
        <v/>
      </c>
      <c r="AP58" s="233" t="str">
        <f aca="false">IF(AO58&lt;&gt;"",AB58,"")</f>
        <v/>
      </c>
      <c r="AQ58" s="233" t="str">
        <f aca="false">IF(AO58&lt;&gt;"",AC58,"")</f>
        <v/>
      </c>
      <c r="AR58" s="233" t="str">
        <f aca="false">IF(AO58&lt;&gt;"",AD58,"")</f>
        <v/>
      </c>
      <c r="AS58" s="248" t="str">
        <f aca="false">IF(AO58&lt;&gt;"",'Νέα ΦΣ'!I53+'Νέα ΦΣ'!J53,"")</f>
        <v/>
      </c>
      <c r="AT58" s="247" t="str">
        <f aca="false">IF(AO58&lt;&gt;"",'Νέα ΦΣ'!N53,"")</f>
        <v/>
      </c>
      <c r="AU58" s="247" t="str">
        <f aca="false">IF(AO58&lt;&gt;"",Υπολογισμοί!J53,"")</f>
        <v/>
      </c>
      <c r="AW58" s="233" t="str">
        <f aca="false">IF(Βραχίονες!C53&lt;&gt;"",Βραχίονες!F53+Βραχίονες!G53,"")</f>
        <v/>
      </c>
      <c r="AX58" s="247" t="str">
        <f aca="false">IF(Βραχίονες!C53&lt;&gt;"",Υπολογισμοί!K53,"")</f>
        <v/>
      </c>
      <c r="AY58" s="247" t="str">
        <f aca="false">IF(Βραχίονες!C53&lt;&gt;"",Υπολογισμοί!L53,"")</f>
        <v/>
      </c>
      <c r="AZ58" s="247" t="str">
        <f aca="false">IF(Βραχίονες!C53&lt;&gt;"",Υπολογισμοί!K53+Υπολογισμοί!L53,"")</f>
        <v/>
      </c>
    </row>
    <row r="59" customFormat="false" ht="10.2" hidden="false" customHeight="false" outlineLevel="0" collapsed="false">
      <c r="A59" s="245" t="str">
        <f aca="false">IF('Συμβατικά ΦΣ'!B54&lt;&gt;"",'Συμβατικά ΦΣ'!C54,"")</f>
        <v/>
      </c>
      <c r="B59" s="246" t="str">
        <f aca="false">IF('Συμβατικά ΦΣ'!B54&lt;&gt;"",'Συμβατικά ΦΣ'!I54,"")</f>
        <v/>
      </c>
      <c r="C59" s="247" t="str">
        <f aca="false">IF('Συμβατικά ΦΣ'!B54&lt;&gt;"",'Συμβατικά ΦΣ'!J54,"")</f>
        <v/>
      </c>
      <c r="D59" s="248" t="str">
        <f aca="false">IF('Συμβατικά ΦΣ'!B54&lt;&gt;"",'Συμβατικά ΦΣ'!L54,"")</f>
        <v/>
      </c>
      <c r="E59" s="246" t="str">
        <f aca="false">IF('Συμβατικά ΦΣ'!B54&lt;&gt;"",'Συμβατικά ΦΣ'!K54,"")</f>
        <v/>
      </c>
      <c r="G59" s="245" t="str">
        <f aca="false">IF(A59&lt;&gt;"",A59,"")</f>
        <v/>
      </c>
      <c r="H59" s="249" t="str">
        <f aca="false">IF(G59&lt;&gt;"",B59,"")</f>
        <v/>
      </c>
      <c r="I59" s="247" t="str">
        <f aca="false">IF(G59&lt;&gt;"",C59,"")</f>
        <v/>
      </c>
      <c r="J59" s="248" t="str">
        <f aca="false">IF(G59&lt;&gt;"",D59,"")</f>
        <v/>
      </c>
      <c r="K59" s="248" t="str">
        <f aca="false">IF(G59&lt;&gt;"",E59,"")</f>
        <v/>
      </c>
      <c r="L59" s="247" t="str">
        <f aca="false">IF(G59&lt;&gt;"",'Γενικά Δεδομένα'!$I$6*365,"")</f>
        <v/>
      </c>
      <c r="M59" s="250" t="str">
        <f aca="false">IF(G59&lt;&gt;"",Υπολογισμοί!G54,"")</f>
        <v/>
      </c>
      <c r="N59" s="251" t="str">
        <f aca="false">IF(G59&lt;&gt;"",'Γενικά Δεδομένα'!$I$4,"")</f>
        <v/>
      </c>
      <c r="O59" s="250" t="str">
        <f aca="false">IF(G59&lt;&gt;"",M59*'Γενικά Δεδομένα'!$I$4,"")</f>
        <v/>
      </c>
      <c r="Q59" s="245" t="str">
        <f aca="false">IF(G59&lt;&gt;"",G59,"")</f>
        <v/>
      </c>
      <c r="R59" s="249" t="str">
        <f aca="false">IF(Q59&lt;&gt;"",H59,"")</f>
        <v/>
      </c>
      <c r="S59" s="252" t="str">
        <f aca="false">IF(Q59&lt;&gt;"",I59,"")</f>
        <v/>
      </c>
      <c r="T59" s="253"/>
      <c r="U59" s="254" t="str">
        <f aca="false">IF(Q59&lt;&gt;"",'Νέα ΦΣ'!D54,"")</f>
        <v/>
      </c>
      <c r="V59" s="233" t="str">
        <f aca="false">IF(Q59&lt;&gt;"",'Νέα ΦΣ'!M54,"")</f>
        <v/>
      </c>
      <c r="W59" s="233" t="str">
        <f aca="false">IF(Q59&lt;&gt;"",V59,"")</f>
        <v/>
      </c>
      <c r="X59" s="233" t="str">
        <f aca="false">IF(Q59&lt;&gt;"",'Νέα ΦΣ'!O54,"")</f>
        <v/>
      </c>
      <c r="Y59" s="248" t="str">
        <f aca="false">IF(Q59&lt;&gt;"",D59+E59,"")</f>
        <v/>
      </c>
      <c r="AA59" s="245" t="str">
        <f aca="false">IF(U59&lt;&gt;"",U59,"")</f>
        <v/>
      </c>
      <c r="AB59" s="249" t="str">
        <f aca="false">IF(AA59&lt;&gt;"",V59,"")</f>
        <v/>
      </c>
      <c r="AC59" s="249" t="str">
        <f aca="false">IF(AA59&lt;&gt;"",W59,"")</f>
        <v/>
      </c>
      <c r="AD59" s="249" t="str">
        <f aca="false">IF(AA59&lt;&gt;"",X59,"")</f>
        <v/>
      </c>
      <c r="AE59" s="249" t="str">
        <f aca="false">IF(Q59&lt;&gt;"",IF(AD59="ΝΑΙ",15,""),"")</f>
        <v/>
      </c>
      <c r="AF59" s="248" t="str">
        <f aca="false">IF(AA59&lt;&gt;"",D59+E59,"")</f>
        <v/>
      </c>
      <c r="AG59" s="249" t="str">
        <f aca="false">IF(AA59&lt;&gt;"",0,"")</f>
        <v/>
      </c>
      <c r="AH59" s="250" t="str">
        <f aca="false">+L59</f>
        <v/>
      </c>
      <c r="AI59" s="250" t="str">
        <f aca="false">IF(AA59&lt;&gt;"",Υπολογισμοί!H54,"")</f>
        <v/>
      </c>
      <c r="AJ59" s="255" t="str">
        <f aca="false">IF(AA59&lt;&gt;"",'Γενικά Δεδομένα'!$I$4,"")</f>
        <v/>
      </c>
      <c r="AK59" s="250" t="str">
        <f aca="false">IF(AA59&lt;&gt;"",AI59*AJ59,"")</f>
        <v/>
      </c>
      <c r="AM59" s="256"/>
      <c r="AO59" s="254" t="str">
        <f aca="false">IF(AA59&lt;&gt;"",AA59,"")</f>
        <v/>
      </c>
      <c r="AP59" s="233" t="str">
        <f aca="false">IF(AO59&lt;&gt;"",AB59,"")</f>
        <v/>
      </c>
      <c r="AQ59" s="233" t="str">
        <f aca="false">IF(AO59&lt;&gt;"",AC59,"")</f>
        <v/>
      </c>
      <c r="AR59" s="233" t="str">
        <f aca="false">IF(AO59&lt;&gt;"",AD59,"")</f>
        <v/>
      </c>
      <c r="AS59" s="248" t="str">
        <f aca="false">IF(AO59&lt;&gt;"",'Νέα ΦΣ'!I54+'Νέα ΦΣ'!J54,"")</f>
        <v/>
      </c>
      <c r="AT59" s="247" t="str">
        <f aca="false">IF(AO59&lt;&gt;"",'Νέα ΦΣ'!N54,"")</f>
        <v/>
      </c>
      <c r="AU59" s="247" t="str">
        <f aca="false">IF(AO59&lt;&gt;"",Υπολογισμοί!J54,"")</f>
        <v/>
      </c>
      <c r="AW59" s="233" t="str">
        <f aca="false">IF(Βραχίονες!C54&lt;&gt;"",Βραχίονες!F54+Βραχίονες!G54,"")</f>
        <v/>
      </c>
      <c r="AX59" s="247" t="str">
        <f aca="false">IF(Βραχίονες!C54&lt;&gt;"",Υπολογισμοί!K54,"")</f>
        <v/>
      </c>
      <c r="AY59" s="247" t="str">
        <f aca="false">IF(Βραχίονες!C54&lt;&gt;"",Υπολογισμοί!L54,"")</f>
        <v/>
      </c>
      <c r="AZ59" s="247" t="str">
        <f aca="false">IF(Βραχίονες!C54&lt;&gt;"",Υπολογισμοί!K54+Υπολογισμοί!L54,"")</f>
        <v/>
      </c>
    </row>
    <row r="60" customFormat="false" ht="10.2" hidden="false" customHeight="false" outlineLevel="0" collapsed="false">
      <c r="A60" s="245" t="str">
        <f aca="false">IF('Συμβατικά ΦΣ'!B55&lt;&gt;"",'Συμβατικά ΦΣ'!C55,"")</f>
        <v/>
      </c>
      <c r="B60" s="246" t="str">
        <f aca="false">IF('Συμβατικά ΦΣ'!B55&lt;&gt;"",'Συμβατικά ΦΣ'!I55,"")</f>
        <v/>
      </c>
      <c r="C60" s="247" t="str">
        <f aca="false">IF('Συμβατικά ΦΣ'!B55&lt;&gt;"",'Συμβατικά ΦΣ'!J55,"")</f>
        <v/>
      </c>
      <c r="D60" s="248" t="str">
        <f aca="false">IF('Συμβατικά ΦΣ'!B55&lt;&gt;"",'Συμβατικά ΦΣ'!L55,"")</f>
        <v/>
      </c>
      <c r="E60" s="246" t="str">
        <f aca="false">IF('Συμβατικά ΦΣ'!B55&lt;&gt;"",'Συμβατικά ΦΣ'!K55,"")</f>
        <v/>
      </c>
      <c r="G60" s="245" t="str">
        <f aca="false">IF(A60&lt;&gt;"",A60,"")</f>
        <v/>
      </c>
      <c r="H60" s="249" t="str">
        <f aca="false">IF(G60&lt;&gt;"",B60,"")</f>
        <v/>
      </c>
      <c r="I60" s="247" t="str">
        <f aca="false">IF(G60&lt;&gt;"",C60,"")</f>
        <v/>
      </c>
      <c r="J60" s="248" t="str">
        <f aca="false">IF(G60&lt;&gt;"",D60,"")</f>
        <v/>
      </c>
      <c r="K60" s="248" t="str">
        <f aca="false">IF(G60&lt;&gt;"",E60,"")</f>
        <v/>
      </c>
      <c r="L60" s="247" t="str">
        <f aca="false">IF(G60&lt;&gt;"",'Γενικά Δεδομένα'!$I$6*365,"")</f>
        <v/>
      </c>
      <c r="M60" s="250" t="str">
        <f aca="false">IF(G60&lt;&gt;"",Υπολογισμοί!G55,"")</f>
        <v/>
      </c>
      <c r="N60" s="251" t="str">
        <f aca="false">IF(G60&lt;&gt;"",'Γενικά Δεδομένα'!$I$4,"")</f>
        <v/>
      </c>
      <c r="O60" s="250" t="str">
        <f aca="false">IF(G60&lt;&gt;"",M60*'Γενικά Δεδομένα'!$I$4,"")</f>
        <v/>
      </c>
      <c r="Q60" s="245" t="str">
        <f aca="false">IF(G60&lt;&gt;"",G60,"")</f>
        <v/>
      </c>
      <c r="R60" s="249" t="str">
        <f aca="false">IF(Q60&lt;&gt;"",H60,"")</f>
        <v/>
      </c>
      <c r="S60" s="252" t="str">
        <f aca="false">IF(Q60&lt;&gt;"",I60,"")</f>
        <v/>
      </c>
      <c r="T60" s="253"/>
      <c r="U60" s="254" t="str">
        <f aca="false">IF(Q60&lt;&gt;"",'Νέα ΦΣ'!D55,"")</f>
        <v/>
      </c>
      <c r="V60" s="233" t="str">
        <f aca="false">IF(Q60&lt;&gt;"",'Νέα ΦΣ'!M55,"")</f>
        <v/>
      </c>
      <c r="W60" s="233" t="str">
        <f aca="false">IF(Q60&lt;&gt;"",V60,"")</f>
        <v/>
      </c>
      <c r="X60" s="233" t="str">
        <f aca="false">IF(Q60&lt;&gt;"",'Νέα ΦΣ'!O55,"")</f>
        <v/>
      </c>
      <c r="Y60" s="248" t="str">
        <f aca="false">IF(Q60&lt;&gt;"",D60+E60,"")</f>
        <v/>
      </c>
      <c r="AA60" s="245" t="str">
        <f aca="false">IF(U60&lt;&gt;"",U60,"")</f>
        <v/>
      </c>
      <c r="AB60" s="249" t="str">
        <f aca="false">IF(AA60&lt;&gt;"",V60,"")</f>
        <v/>
      </c>
      <c r="AC60" s="249" t="str">
        <f aca="false">IF(AA60&lt;&gt;"",W60,"")</f>
        <v/>
      </c>
      <c r="AD60" s="249" t="str">
        <f aca="false">IF(AA60&lt;&gt;"",X60,"")</f>
        <v/>
      </c>
      <c r="AE60" s="249" t="str">
        <f aca="false">IF(Q60&lt;&gt;"",IF(AD60="ΝΑΙ",15,""),"")</f>
        <v/>
      </c>
      <c r="AF60" s="248" t="str">
        <f aca="false">IF(AA60&lt;&gt;"",D60+E60,"")</f>
        <v/>
      </c>
      <c r="AG60" s="249" t="str">
        <f aca="false">IF(AA60&lt;&gt;"",0,"")</f>
        <v/>
      </c>
      <c r="AH60" s="250" t="str">
        <f aca="false">+L60</f>
        <v/>
      </c>
      <c r="AI60" s="250" t="str">
        <f aca="false">IF(AA60&lt;&gt;"",Υπολογισμοί!H55,"")</f>
        <v/>
      </c>
      <c r="AJ60" s="255" t="str">
        <f aca="false">IF(AA60&lt;&gt;"",'Γενικά Δεδομένα'!$I$4,"")</f>
        <v/>
      </c>
      <c r="AK60" s="250" t="str">
        <f aca="false">IF(AA60&lt;&gt;"",AI60*AJ60,"")</f>
        <v/>
      </c>
      <c r="AM60" s="256"/>
      <c r="AO60" s="254" t="str">
        <f aca="false">IF(AA60&lt;&gt;"",AA60,"")</f>
        <v/>
      </c>
      <c r="AP60" s="233" t="str">
        <f aca="false">IF(AO60&lt;&gt;"",AB60,"")</f>
        <v/>
      </c>
      <c r="AQ60" s="233" t="str">
        <f aca="false">IF(AO60&lt;&gt;"",AC60,"")</f>
        <v/>
      </c>
      <c r="AR60" s="233" t="str">
        <f aca="false">IF(AO60&lt;&gt;"",AD60,"")</f>
        <v/>
      </c>
      <c r="AS60" s="248" t="str">
        <f aca="false">IF(AO60&lt;&gt;"",'Νέα ΦΣ'!I55+'Νέα ΦΣ'!J55,"")</f>
        <v/>
      </c>
      <c r="AT60" s="247" t="str">
        <f aca="false">IF(AO60&lt;&gt;"",'Νέα ΦΣ'!N55,"")</f>
        <v/>
      </c>
      <c r="AU60" s="247" t="str">
        <f aca="false">IF(AO60&lt;&gt;"",Υπολογισμοί!J55,"")</f>
        <v/>
      </c>
      <c r="AW60" s="233" t="str">
        <f aca="false">IF(Βραχίονες!C55&lt;&gt;"",Βραχίονες!F55+Βραχίονες!G55,"")</f>
        <v/>
      </c>
      <c r="AX60" s="247" t="str">
        <f aca="false">IF(Βραχίονες!C55&lt;&gt;"",Υπολογισμοί!K55,"")</f>
        <v/>
      </c>
      <c r="AY60" s="247" t="str">
        <f aca="false">IF(Βραχίονες!C55&lt;&gt;"",Υπολογισμοί!L55,"")</f>
        <v/>
      </c>
      <c r="AZ60" s="247" t="str">
        <f aca="false">IF(Βραχίονες!C55&lt;&gt;"",Υπολογισμοί!K55+Υπολογισμοί!L55,"")</f>
        <v/>
      </c>
    </row>
    <row r="61" customFormat="false" ht="10.2" hidden="false" customHeight="false" outlineLevel="0" collapsed="false">
      <c r="A61" s="245" t="str">
        <f aca="false">IF('Συμβατικά ΦΣ'!B56&lt;&gt;"",'Συμβατικά ΦΣ'!C56,"")</f>
        <v/>
      </c>
      <c r="B61" s="246" t="str">
        <f aca="false">IF('Συμβατικά ΦΣ'!B56&lt;&gt;"",'Συμβατικά ΦΣ'!I56,"")</f>
        <v/>
      </c>
      <c r="C61" s="247" t="str">
        <f aca="false">IF('Συμβατικά ΦΣ'!B56&lt;&gt;"",'Συμβατικά ΦΣ'!J56,"")</f>
        <v/>
      </c>
      <c r="D61" s="248" t="str">
        <f aca="false">IF('Συμβατικά ΦΣ'!B56&lt;&gt;"",'Συμβατικά ΦΣ'!L56,"")</f>
        <v/>
      </c>
      <c r="E61" s="246" t="str">
        <f aca="false">IF('Συμβατικά ΦΣ'!B56&lt;&gt;"",'Συμβατικά ΦΣ'!K56,"")</f>
        <v/>
      </c>
      <c r="G61" s="245" t="str">
        <f aca="false">IF(A61&lt;&gt;"",A61,"")</f>
        <v/>
      </c>
      <c r="H61" s="249" t="str">
        <f aca="false">IF(G61&lt;&gt;"",B61,"")</f>
        <v/>
      </c>
      <c r="I61" s="247" t="str">
        <f aca="false">IF(G61&lt;&gt;"",C61,"")</f>
        <v/>
      </c>
      <c r="J61" s="248" t="str">
        <f aca="false">IF(G61&lt;&gt;"",D61,"")</f>
        <v/>
      </c>
      <c r="K61" s="248" t="str">
        <f aca="false">IF(G61&lt;&gt;"",E61,"")</f>
        <v/>
      </c>
      <c r="L61" s="247" t="str">
        <f aca="false">IF(G61&lt;&gt;"",'Γενικά Δεδομένα'!$I$6*365,"")</f>
        <v/>
      </c>
      <c r="M61" s="250" t="str">
        <f aca="false">IF(G61&lt;&gt;"",Υπολογισμοί!G56,"")</f>
        <v/>
      </c>
      <c r="N61" s="251" t="str">
        <f aca="false">IF(G61&lt;&gt;"",'Γενικά Δεδομένα'!$I$4,"")</f>
        <v/>
      </c>
      <c r="O61" s="250" t="str">
        <f aca="false">IF(G61&lt;&gt;"",M61*'Γενικά Δεδομένα'!$I$4,"")</f>
        <v/>
      </c>
      <c r="Q61" s="245" t="str">
        <f aca="false">IF(G61&lt;&gt;"",G61,"")</f>
        <v/>
      </c>
      <c r="R61" s="249" t="str">
        <f aca="false">IF(Q61&lt;&gt;"",H61,"")</f>
        <v/>
      </c>
      <c r="S61" s="252" t="str">
        <f aca="false">IF(Q61&lt;&gt;"",I61,"")</f>
        <v/>
      </c>
      <c r="T61" s="253"/>
      <c r="U61" s="254" t="str">
        <f aca="false">IF(Q61&lt;&gt;"",'Νέα ΦΣ'!D56,"")</f>
        <v/>
      </c>
      <c r="V61" s="233" t="str">
        <f aca="false">IF(Q61&lt;&gt;"",'Νέα ΦΣ'!M56,"")</f>
        <v/>
      </c>
      <c r="W61" s="233" t="str">
        <f aca="false">IF(Q61&lt;&gt;"",V61,"")</f>
        <v/>
      </c>
      <c r="X61" s="233" t="str">
        <f aca="false">IF(Q61&lt;&gt;"",'Νέα ΦΣ'!O56,"")</f>
        <v/>
      </c>
      <c r="Y61" s="248" t="str">
        <f aca="false">IF(Q61&lt;&gt;"",D61+E61,"")</f>
        <v/>
      </c>
      <c r="AA61" s="245" t="str">
        <f aca="false">IF(U61&lt;&gt;"",U61,"")</f>
        <v/>
      </c>
      <c r="AB61" s="249" t="str">
        <f aca="false">IF(AA61&lt;&gt;"",V61,"")</f>
        <v/>
      </c>
      <c r="AC61" s="249" t="str">
        <f aca="false">IF(AA61&lt;&gt;"",W61,"")</f>
        <v/>
      </c>
      <c r="AD61" s="249" t="str">
        <f aca="false">IF(AA61&lt;&gt;"",X61,"")</f>
        <v/>
      </c>
      <c r="AE61" s="249" t="str">
        <f aca="false">IF(Q61&lt;&gt;"",IF(AD61="ΝΑΙ",15,""),"")</f>
        <v/>
      </c>
      <c r="AF61" s="248" t="str">
        <f aca="false">IF(AA61&lt;&gt;"",D61+E61,"")</f>
        <v/>
      </c>
      <c r="AG61" s="249" t="str">
        <f aca="false">IF(AA61&lt;&gt;"",0,"")</f>
        <v/>
      </c>
      <c r="AH61" s="250" t="str">
        <f aca="false">+L61</f>
        <v/>
      </c>
      <c r="AI61" s="250" t="str">
        <f aca="false">IF(AA61&lt;&gt;"",Υπολογισμοί!H56,"")</f>
        <v/>
      </c>
      <c r="AJ61" s="255" t="str">
        <f aca="false">IF(AA61&lt;&gt;"",'Γενικά Δεδομένα'!$I$4,"")</f>
        <v/>
      </c>
      <c r="AK61" s="250" t="str">
        <f aca="false">IF(AA61&lt;&gt;"",AI61*AJ61,"")</f>
        <v/>
      </c>
      <c r="AM61" s="256"/>
      <c r="AO61" s="254" t="str">
        <f aca="false">IF(AA61&lt;&gt;"",AA61,"")</f>
        <v/>
      </c>
      <c r="AP61" s="233" t="str">
        <f aca="false">IF(AO61&lt;&gt;"",AB61,"")</f>
        <v/>
      </c>
      <c r="AQ61" s="233" t="str">
        <f aca="false">IF(AO61&lt;&gt;"",AC61,"")</f>
        <v/>
      </c>
      <c r="AR61" s="233" t="str">
        <f aca="false">IF(AO61&lt;&gt;"",AD61,"")</f>
        <v/>
      </c>
      <c r="AS61" s="248" t="str">
        <f aca="false">IF(AO61&lt;&gt;"",'Νέα ΦΣ'!I56+'Νέα ΦΣ'!J56,"")</f>
        <v/>
      </c>
      <c r="AT61" s="247" t="str">
        <f aca="false">IF(AO61&lt;&gt;"",'Νέα ΦΣ'!N56,"")</f>
        <v/>
      </c>
      <c r="AU61" s="247" t="str">
        <f aca="false">IF(AO61&lt;&gt;"",Υπολογισμοί!J56,"")</f>
        <v/>
      </c>
      <c r="AW61" s="233" t="str">
        <f aca="false">IF(Βραχίονες!C56&lt;&gt;"",Βραχίονες!F56+Βραχίονες!G56,"")</f>
        <v/>
      </c>
      <c r="AX61" s="247" t="str">
        <f aca="false">IF(Βραχίονες!C56&lt;&gt;"",Υπολογισμοί!K56,"")</f>
        <v/>
      </c>
      <c r="AY61" s="247" t="str">
        <f aca="false">IF(Βραχίονες!C56&lt;&gt;"",Υπολογισμοί!L56,"")</f>
        <v/>
      </c>
      <c r="AZ61" s="247" t="str">
        <f aca="false">IF(Βραχίονες!C56&lt;&gt;"",Υπολογισμοί!K56+Υπολογισμοί!L56,"")</f>
        <v/>
      </c>
    </row>
    <row r="62" customFormat="false" ht="10.2" hidden="false" customHeight="false" outlineLevel="0" collapsed="false">
      <c r="A62" s="245" t="str">
        <f aca="false">IF('Συμβατικά ΦΣ'!B57&lt;&gt;"",'Συμβατικά ΦΣ'!C57,"")</f>
        <v/>
      </c>
      <c r="B62" s="246" t="str">
        <f aca="false">IF('Συμβατικά ΦΣ'!B57&lt;&gt;"",'Συμβατικά ΦΣ'!I57,"")</f>
        <v/>
      </c>
      <c r="C62" s="247" t="str">
        <f aca="false">IF('Συμβατικά ΦΣ'!B57&lt;&gt;"",'Συμβατικά ΦΣ'!J57,"")</f>
        <v/>
      </c>
      <c r="D62" s="248" t="str">
        <f aca="false">IF('Συμβατικά ΦΣ'!B57&lt;&gt;"",'Συμβατικά ΦΣ'!L57,"")</f>
        <v/>
      </c>
      <c r="E62" s="246" t="str">
        <f aca="false">IF('Συμβατικά ΦΣ'!B57&lt;&gt;"",'Συμβατικά ΦΣ'!K57,"")</f>
        <v/>
      </c>
      <c r="G62" s="245" t="str">
        <f aca="false">IF(A62&lt;&gt;"",A62,"")</f>
        <v/>
      </c>
      <c r="H62" s="249" t="str">
        <f aca="false">IF(G62&lt;&gt;"",B62,"")</f>
        <v/>
      </c>
      <c r="I62" s="247" t="str">
        <f aca="false">IF(G62&lt;&gt;"",C62,"")</f>
        <v/>
      </c>
      <c r="J62" s="248" t="str">
        <f aca="false">IF(G62&lt;&gt;"",D62,"")</f>
        <v/>
      </c>
      <c r="K62" s="248" t="str">
        <f aca="false">IF(G62&lt;&gt;"",E62,"")</f>
        <v/>
      </c>
      <c r="L62" s="247" t="str">
        <f aca="false">IF(G62&lt;&gt;"",'Γενικά Δεδομένα'!$I$6*365,"")</f>
        <v/>
      </c>
      <c r="M62" s="250" t="str">
        <f aca="false">IF(G62&lt;&gt;"",Υπολογισμοί!G57,"")</f>
        <v/>
      </c>
      <c r="N62" s="251" t="str">
        <f aca="false">IF(G62&lt;&gt;"",'Γενικά Δεδομένα'!$I$4,"")</f>
        <v/>
      </c>
      <c r="O62" s="250" t="str">
        <f aca="false">IF(G62&lt;&gt;"",M62*'Γενικά Δεδομένα'!$I$4,"")</f>
        <v/>
      </c>
      <c r="Q62" s="245" t="str">
        <f aca="false">IF(G62&lt;&gt;"",G62,"")</f>
        <v/>
      </c>
      <c r="R62" s="249" t="str">
        <f aca="false">IF(Q62&lt;&gt;"",H62,"")</f>
        <v/>
      </c>
      <c r="S62" s="252" t="str">
        <f aca="false">IF(Q62&lt;&gt;"",I62,"")</f>
        <v/>
      </c>
      <c r="T62" s="253"/>
      <c r="U62" s="254" t="str">
        <f aca="false">IF(Q62&lt;&gt;"",'Νέα ΦΣ'!D57,"")</f>
        <v/>
      </c>
      <c r="V62" s="233" t="str">
        <f aca="false">IF(Q62&lt;&gt;"",'Νέα ΦΣ'!M57,"")</f>
        <v/>
      </c>
      <c r="W62" s="233" t="str">
        <f aca="false">IF(Q62&lt;&gt;"",V62,"")</f>
        <v/>
      </c>
      <c r="X62" s="233" t="str">
        <f aca="false">IF(Q62&lt;&gt;"",'Νέα ΦΣ'!O57,"")</f>
        <v/>
      </c>
      <c r="Y62" s="248" t="str">
        <f aca="false">IF(Q62&lt;&gt;"",D62+E62,"")</f>
        <v/>
      </c>
      <c r="AA62" s="245" t="str">
        <f aca="false">IF(U62&lt;&gt;"",U62,"")</f>
        <v/>
      </c>
      <c r="AB62" s="249" t="str">
        <f aca="false">IF(AA62&lt;&gt;"",V62,"")</f>
        <v/>
      </c>
      <c r="AC62" s="249" t="str">
        <f aca="false">IF(AA62&lt;&gt;"",W62,"")</f>
        <v/>
      </c>
      <c r="AD62" s="249" t="str">
        <f aca="false">IF(AA62&lt;&gt;"",X62,"")</f>
        <v/>
      </c>
      <c r="AE62" s="249" t="str">
        <f aca="false">IF(Q62&lt;&gt;"",IF(AD62="ΝΑΙ",15,""),"")</f>
        <v/>
      </c>
      <c r="AF62" s="248" t="str">
        <f aca="false">IF(AA62&lt;&gt;"",D62+E62,"")</f>
        <v/>
      </c>
      <c r="AG62" s="249" t="str">
        <f aca="false">IF(AA62&lt;&gt;"",0,"")</f>
        <v/>
      </c>
      <c r="AH62" s="250" t="str">
        <f aca="false">+L62</f>
        <v/>
      </c>
      <c r="AI62" s="250" t="str">
        <f aca="false">IF(AA62&lt;&gt;"",Υπολογισμοί!H57,"")</f>
        <v/>
      </c>
      <c r="AJ62" s="255" t="str">
        <f aca="false">IF(AA62&lt;&gt;"",'Γενικά Δεδομένα'!$I$4,"")</f>
        <v/>
      </c>
      <c r="AK62" s="250" t="str">
        <f aca="false">IF(AA62&lt;&gt;"",AI62*AJ62,"")</f>
        <v/>
      </c>
      <c r="AM62" s="256"/>
      <c r="AO62" s="254" t="str">
        <f aca="false">IF(AA62&lt;&gt;"",AA62,"")</f>
        <v/>
      </c>
      <c r="AP62" s="233" t="str">
        <f aca="false">IF(AO62&lt;&gt;"",AB62,"")</f>
        <v/>
      </c>
      <c r="AQ62" s="233" t="str">
        <f aca="false">IF(AO62&lt;&gt;"",AC62,"")</f>
        <v/>
      </c>
      <c r="AR62" s="233" t="str">
        <f aca="false">IF(AO62&lt;&gt;"",AD62,"")</f>
        <v/>
      </c>
      <c r="AS62" s="248" t="str">
        <f aca="false">IF(AO62&lt;&gt;"",'Νέα ΦΣ'!I57+'Νέα ΦΣ'!J57,"")</f>
        <v/>
      </c>
      <c r="AT62" s="247" t="str">
        <f aca="false">IF(AO62&lt;&gt;"",'Νέα ΦΣ'!N57,"")</f>
        <v/>
      </c>
      <c r="AU62" s="247" t="str">
        <f aca="false">IF(AO62&lt;&gt;"",Υπολογισμοί!J57,"")</f>
        <v/>
      </c>
      <c r="AW62" s="233" t="str">
        <f aca="false">IF(Βραχίονες!C57&lt;&gt;"",Βραχίονες!F57+Βραχίονες!G57,"")</f>
        <v/>
      </c>
      <c r="AX62" s="247" t="str">
        <f aca="false">IF(Βραχίονες!C57&lt;&gt;"",Υπολογισμοί!K57,"")</f>
        <v/>
      </c>
      <c r="AY62" s="247" t="str">
        <f aca="false">IF(Βραχίονες!C57&lt;&gt;"",Υπολογισμοί!L57,"")</f>
        <v/>
      </c>
      <c r="AZ62" s="247" t="str">
        <f aca="false">IF(Βραχίονες!C57&lt;&gt;"",Υπολογισμοί!K57+Υπολογισμοί!L57,"")</f>
        <v/>
      </c>
    </row>
    <row r="63" customFormat="false" ht="10.2" hidden="false" customHeight="false" outlineLevel="0" collapsed="false">
      <c r="A63" s="245" t="str">
        <f aca="false">IF('Συμβατικά ΦΣ'!B58&lt;&gt;"",'Συμβατικά ΦΣ'!C58,"")</f>
        <v/>
      </c>
      <c r="B63" s="246" t="str">
        <f aca="false">IF('Συμβατικά ΦΣ'!B58&lt;&gt;"",'Συμβατικά ΦΣ'!I58,"")</f>
        <v/>
      </c>
      <c r="C63" s="247" t="str">
        <f aca="false">IF('Συμβατικά ΦΣ'!B58&lt;&gt;"",'Συμβατικά ΦΣ'!J58,"")</f>
        <v/>
      </c>
      <c r="D63" s="248" t="str">
        <f aca="false">IF('Συμβατικά ΦΣ'!B58&lt;&gt;"",'Συμβατικά ΦΣ'!L58,"")</f>
        <v/>
      </c>
      <c r="E63" s="246" t="str">
        <f aca="false">IF('Συμβατικά ΦΣ'!B58&lt;&gt;"",'Συμβατικά ΦΣ'!K58,"")</f>
        <v/>
      </c>
      <c r="G63" s="245" t="str">
        <f aca="false">IF(A63&lt;&gt;"",A63,"")</f>
        <v/>
      </c>
      <c r="H63" s="249" t="str">
        <f aca="false">IF(G63&lt;&gt;"",B63,"")</f>
        <v/>
      </c>
      <c r="I63" s="247" t="str">
        <f aca="false">IF(G63&lt;&gt;"",C63,"")</f>
        <v/>
      </c>
      <c r="J63" s="248" t="str">
        <f aca="false">IF(G63&lt;&gt;"",D63,"")</f>
        <v/>
      </c>
      <c r="K63" s="248" t="str">
        <f aca="false">IF(G63&lt;&gt;"",E63,"")</f>
        <v/>
      </c>
      <c r="L63" s="247" t="str">
        <f aca="false">IF(G63&lt;&gt;"",'Γενικά Δεδομένα'!$I$6*365,"")</f>
        <v/>
      </c>
      <c r="M63" s="250" t="str">
        <f aca="false">IF(G63&lt;&gt;"",Υπολογισμοί!G58,"")</f>
        <v/>
      </c>
      <c r="N63" s="251" t="str">
        <f aca="false">IF(G63&lt;&gt;"",'Γενικά Δεδομένα'!$I$4,"")</f>
        <v/>
      </c>
      <c r="O63" s="250" t="str">
        <f aca="false">IF(G63&lt;&gt;"",M63*'Γενικά Δεδομένα'!$I$4,"")</f>
        <v/>
      </c>
      <c r="Q63" s="245" t="str">
        <f aca="false">IF(G63&lt;&gt;"",G63,"")</f>
        <v/>
      </c>
      <c r="R63" s="249" t="str">
        <f aca="false">IF(Q63&lt;&gt;"",H63,"")</f>
        <v/>
      </c>
      <c r="S63" s="252" t="str">
        <f aca="false">IF(Q63&lt;&gt;"",I63,"")</f>
        <v/>
      </c>
      <c r="T63" s="253"/>
      <c r="U63" s="254" t="str">
        <f aca="false">IF(Q63&lt;&gt;"",'Νέα ΦΣ'!D58,"")</f>
        <v/>
      </c>
      <c r="V63" s="233" t="str">
        <f aca="false">IF(Q63&lt;&gt;"",'Νέα ΦΣ'!M58,"")</f>
        <v/>
      </c>
      <c r="W63" s="233" t="str">
        <f aca="false">IF(Q63&lt;&gt;"",V63,"")</f>
        <v/>
      </c>
      <c r="X63" s="233" t="str">
        <f aca="false">IF(Q63&lt;&gt;"",'Νέα ΦΣ'!O58,"")</f>
        <v/>
      </c>
      <c r="Y63" s="248" t="str">
        <f aca="false">IF(Q63&lt;&gt;"",D63+E63,"")</f>
        <v/>
      </c>
      <c r="AA63" s="245" t="str">
        <f aca="false">IF(U63&lt;&gt;"",U63,"")</f>
        <v/>
      </c>
      <c r="AB63" s="249" t="str">
        <f aca="false">IF(AA63&lt;&gt;"",V63,"")</f>
        <v/>
      </c>
      <c r="AC63" s="249" t="str">
        <f aca="false">IF(AA63&lt;&gt;"",W63,"")</f>
        <v/>
      </c>
      <c r="AD63" s="249" t="str">
        <f aca="false">IF(AA63&lt;&gt;"",X63,"")</f>
        <v/>
      </c>
      <c r="AE63" s="249" t="str">
        <f aca="false">IF(Q63&lt;&gt;"",IF(AD63="ΝΑΙ",15,""),"")</f>
        <v/>
      </c>
      <c r="AF63" s="248" t="str">
        <f aca="false">IF(AA63&lt;&gt;"",D63+E63,"")</f>
        <v/>
      </c>
      <c r="AG63" s="249" t="str">
        <f aca="false">IF(AA63&lt;&gt;"",0,"")</f>
        <v/>
      </c>
      <c r="AH63" s="250" t="str">
        <f aca="false">+L63</f>
        <v/>
      </c>
      <c r="AI63" s="250" t="str">
        <f aca="false">IF(AA63&lt;&gt;"",Υπολογισμοί!H58,"")</f>
        <v/>
      </c>
      <c r="AJ63" s="255" t="str">
        <f aca="false">IF(AA63&lt;&gt;"",'Γενικά Δεδομένα'!$I$4,"")</f>
        <v/>
      </c>
      <c r="AK63" s="250" t="str">
        <f aca="false">IF(AA63&lt;&gt;"",AI63*AJ63,"")</f>
        <v/>
      </c>
      <c r="AM63" s="256"/>
      <c r="AO63" s="254" t="str">
        <f aca="false">IF(AA63&lt;&gt;"",AA63,"")</f>
        <v/>
      </c>
      <c r="AP63" s="233" t="str">
        <f aca="false">IF(AO63&lt;&gt;"",AB63,"")</f>
        <v/>
      </c>
      <c r="AQ63" s="233" t="str">
        <f aca="false">IF(AO63&lt;&gt;"",AC63,"")</f>
        <v/>
      </c>
      <c r="AR63" s="233" t="str">
        <f aca="false">IF(AO63&lt;&gt;"",AD63,"")</f>
        <v/>
      </c>
      <c r="AS63" s="248" t="str">
        <f aca="false">IF(AO63&lt;&gt;"",'Νέα ΦΣ'!I58+'Νέα ΦΣ'!J58,"")</f>
        <v/>
      </c>
      <c r="AT63" s="247" t="str">
        <f aca="false">IF(AO63&lt;&gt;"",'Νέα ΦΣ'!N58,"")</f>
        <v/>
      </c>
      <c r="AU63" s="247" t="str">
        <f aca="false">IF(AO63&lt;&gt;"",Υπολογισμοί!J58,"")</f>
        <v/>
      </c>
      <c r="AW63" s="233" t="str">
        <f aca="false">IF(Βραχίονες!C58&lt;&gt;"",Βραχίονες!F58+Βραχίονες!G58,"")</f>
        <v/>
      </c>
      <c r="AX63" s="247" t="str">
        <f aca="false">IF(Βραχίονες!C58&lt;&gt;"",Υπολογισμοί!K58,"")</f>
        <v/>
      </c>
      <c r="AY63" s="247" t="str">
        <f aca="false">IF(Βραχίονες!C58&lt;&gt;"",Υπολογισμοί!L58,"")</f>
        <v/>
      </c>
      <c r="AZ63" s="247" t="str">
        <f aca="false">IF(Βραχίονες!C58&lt;&gt;"",Υπολογισμοί!K58+Υπολογισμοί!L58,"")</f>
        <v/>
      </c>
    </row>
    <row r="64" customFormat="false" ht="10.2" hidden="false" customHeight="false" outlineLevel="0" collapsed="false">
      <c r="A64" s="245" t="str">
        <f aca="false">IF('Συμβατικά ΦΣ'!B59&lt;&gt;"",'Συμβατικά ΦΣ'!C59,"")</f>
        <v/>
      </c>
      <c r="B64" s="246" t="str">
        <f aca="false">IF('Συμβατικά ΦΣ'!B59&lt;&gt;"",'Συμβατικά ΦΣ'!I59,"")</f>
        <v/>
      </c>
      <c r="C64" s="247" t="str">
        <f aca="false">IF('Συμβατικά ΦΣ'!B59&lt;&gt;"",'Συμβατικά ΦΣ'!J59,"")</f>
        <v/>
      </c>
      <c r="D64" s="248" t="str">
        <f aca="false">IF('Συμβατικά ΦΣ'!B59&lt;&gt;"",'Συμβατικά ΦΣ'!L59,"")</f>
        <v/>
      </c>
      <c r="E64" s="246" t="str">
        <f aca="false">IF('Συμβατικά ΦΣ'!B59&lt;&gt;"",'Συμβατικά ΦΣ'!K59,"")</f>
        <v/>
      </c>
      <c r="G64" s="245" t="str">
        <f aca="false">IF(A64&lt;&gt;"",A64,"")</f>
        <v/>
      </c>
      <c r="H64" s="249" t="str">
        <f aca="false">IF(G64&lt;&gt;"",B64,"")</f>
        <v/>
      </c>
      <c r="I64" s="247" t="str">
        <f aca="false">IF(G64&lt;&gt;"",C64,"")</f>
        <v/>
      </c>
      <c r="J64" s="248" t="str">
        <f aca="false">IF(G64&lt;&gt;"",D64,"")</f>
        <v/>
      </c>
      <c r="K64" s="248" t="str">
        <f aca="false">IF(G64&lt;&gt;"",E64,"")</f>
        <v/>
      </c>
      <c r="L64" s="247" t="str">
        <f aca="false">IF(G64&lt;&gt;"",'Γενικά Δεδομένα'!$I$6*365,"")</f>
        <v/>
      </c>
      <c r="M64" s="250" t="str">
        <f aca="false">IF(G64&lt;&gt;"",Υπολογισμοί!G59,"")</f>
        <v/>
      </c>
      <c r="N64" s="251" t="str">
        <f aca="false">IF(G64&lt;&gt;"",'Γενικά Δεδομένα'!$I$4,"")</f>
        <v/>
      </c>
      <c r="O64" s="250" t="str">
        <f aca="false">IF(G64&lt;&gt;"",M64*'Γενικά Δεδομένα'!$I$4,"")</f>
        <v/>
      </c>
      <c r="Q64" s="245" t="str">
        <f aca="false">IF(G64&lt;&gt;"",G64,"")</f>
        <v/>
      </c>
      <c r="R64" s="249" t="str">
        <f aca="false">IF(Q64&lt;&gt;"",H64,"")</f>
        <v/>
      </c>
      <c r="S64" s="252" t="str">
        <f aca="false">IF(Q64&lt;&gt;"",I64,"")</f>
        <v/>
      </c>
      <c r="T64" s="253"/>
      <c r="U64" s="254" t="str">
        <f aca="false">IF(Q64&lt;&gt;"",'Νέα ΦΣ'!D59,"")</f>
        <v/>
      </c>
      <c r="V64" s="233" t="str">
        <f aca="false">IF(Q64&lt;&gt;"",'Νέα ΦΣ'!M59,"")</f>
        <v/>
      </c>
      <c r="W64" s="233" t="str">
        <f aca="false">IF(Q64&lt;&gt;"",V64,"")</f>
        <v/>
      </c>
      <c r="X64" s="233" t="str">
        <f aca="false">IF(Q64&lt;&gt;"",'Νέα ΦΣ'!O59,"")</f>
        <v/>
      </c>
      <c r="Y64" s="248" t="str">
        <f aca="false">IF(Q64&lt;&gt;"",D64+E64,"")</f>
        <v/>
      </c>
      <c r="AA64" s="245" t="str">
        <f aca="false">IF(U64&lt;&gt;"",U64,"")</f>
        <v/>
      </c>
      <c r="AB64" s="249" t="str">
        <f aca="false">IF(AA64&lt;&gt;"",V64,"")</f>
        <v/>
      </c>
      <c r="AC64" s="249" t="str">
        <f aca="false">IF(AA64&lt;&gt;"",W64,"")</f>
        <v/>
      </c>
      <c r="AD64" s="249" t="str">
        <f aca="false">IF(AA64&lt;&gt;"",X64,"")</f>
        <v/>
      </c>
      <c r="AE64" s="249" t="str">
        <f aca="false">IF(Q64&lt;&gt;"",IF(AD64="ΝΑΙ",15,""),"")</f>
        <v/>
      </c>
      <c r="AF64" s="248" t="str">
        <f aca="false">IF(AA64&lt;&gt;"",D64+E64,"")</f>
        <v/>
      </c>
      <c r="AG64" s="249" t="str">
        <f aca="false">IF(AA64&lt;&gt;"",0,"")</f>
        <v/>
      </c>
      <c r="AH64" s="250" t="str">
        <f aca="false">+L64</f>
        <v/>
      </c>
      <c r="AI64" s="250" t="str">
        <f aca="false">IF(AA64&lt;&gt;"",Υπολογισμοί!H59,"")</f>
        <v/>
      </c>
      <c r="AJ64" s="255" t="str">
        <f aca="false">IF(AA64&lt;&gt;"",'Γενικά Δεδομένα'!$I$4,"")</f>
        <v/>
      </c>
      <c r="AK64" s="250" t="str">
        <f aca="false">IF(AA64&lt;&gt;"",AI64*AJ64,"")</f>
        <v/>
      </c>
      <c r="AM64" s="256"/>
      <c r="AO64" s="254" t="str">
        <f aca="false">IF(AA64&lt;&gt;"",AA64,"")</f>
        <v/>
      </c>
      <c r="AP64" s="233" t="str">
        <f aca="false">IF(AO64&lt;&gt;"",AB64,"")</f>
        <v/>
      </c>
      <c r="AQ64" s="233" t="str">
        <f aca="false">IF(AO64&lt;&gt;"",AC64,"")</f>
        <v/>
      </c>
      <c r="AR64" s="233" t="str">
        <f aca="false">IF(AO64&lt;&gt;"",AD64,"")</f>
        <v/>
      </c>
      <c r="AS64" s="248" t="str">
        <f aca="false">IF(AO64&lt;&gt;"",'Νέα ΦΣ'!I59+'Νέα ΦΣ'!J59,"")</f>
        <v/>
      </c>
      <c r="AT64" s="247" t="str">
        <f aca="false">IF(AO64&lt;&gt;"",'Νέα ΦΣ'!N59,"")</f>
        <v/>
      </c>
      <c r="AU64" s="247" t="str">
        <f aca="false">IF(AO64&lt;&gt;"",Υπολογισμοί!J59,"")</f>
        <v/>
      </c>
      <c r="AW64" s="233" t="str">
        <f aca="false">IF(Βραχίονες!C59&lt;&gt;"",Βραχίονες!F59+Βραχίονες!G59,"")</f>
        <v/>
      </c>
      <c r="AX64" s="247" t="str">
        <f aca="false">IF(Βραχίονες!C59&lt;&gt;"",Υπολογισμοί!K59,"")</f>
        <v/>
      </c>
      <c r="AY64" s="247" t="str">
        <f aca="false">IF(Βραχίονες!C59&lt;&gt;"",Υπολογισμοί!L59,"")</f>
        <v/>
      </c>
      <c r="AZ64" s="247" t="str">
        <f aca="false">IF(Βραχίονες!C59&lt;&gt;"",Υπολογισμοί!K59+Υπολογισμοί!L59,"")</f>
        <v/>
      </c>
    </row>
    <row r="65" customFormat="false" ht="10.2" hidden="false" customHeight="false" outlineLevel="0" collapsed="false">
      <c r="A65" s="245" t="str">
        <f aca="false">IF('Συμβατικά ΦΣ'!B60&lt;&gt;"",'Συμβατικά ΦΣ'!C60,"")</f>
        <v/>
      </c>
      <c r="B65" s="246" t="str">
        <f aca="false">IF('Συμβατικά ΦΣ'!B60&lt;&gt;"",'Συμβατικά ΦΣ'!I60,"")</f>
        <v/>
      </c>
      <c r="C65" s="247" t="str">
        <f aca="false">IF('Συμβατικά ΦΣ'!B60&lt;&gt;"",'Συμβατικά ΦΣ'!J60,"")</f>
        <v/>
      </c>
      <c r="D65" s="248" t="str">
        <f aca="false">IF('Συμβατικά ΦΣ'!B60&lt;&gt;"",'Συμβατικά ΦΣ'!L60,"")</f>
        <v/>
      </c>
      <c r="E65" s="246" t="str">
        <f aca="false">IF('Συμβατικά ΦΣ'!B60&lt;&gt;"",'Συμβατικά ΦΣ'!K60,"")</f>
        <v/>
      </c>
      <c r="G65" s="245" t="str">
        <f aca="false">IF(A65&lt;&gt;"",A65,"")</f>
        <v/>
      </c>
      <c r="H65" s="249" t="str">
        <f aca="false">IF(G65&lt;&gt;"",B65,"")</f>
        <v/>
      </c>
      <c r="I65" s="247" t="str">
        <f aca="false">IF(G65&lt;&gt;"",C65,"")</f>
        <v/>
      </c>
      <c r="J65" s="248" t="str">
        <f aca="false">IF(G65&lt;&gt;"",D65,"")</f>
        <v/>
      </c>
      <c r="K65" s="248" t="str">
        <f aca="false">IF(G65&lt;&gt;"",E65,"")</f>
        <v/>
      </c>
      <c r="L65" s="247" t="str">
        <f aca="false">IF(G65&lt;&gt;"",'Γενικά Δεδομένα'!$I$6*365,"")</f>
        <v/>
      </c>
      <c r="M65" s="250" t="str">
        <f aca="false">IF(G65&lt;&gt;"",Υπολογισμοί!G60,"")</f>
        <v/>
      </c>
      <c r="N65" s="251" t="str">
        <f aca="false">IF(G65&lt;&gt;"",'Γενικά Δεδομένα'!$I$4,"")</f>
        <v/>
      </c>
      <c r="O65" s="250" t="str">
        <f aca="false">IF(G65&lt;&gt;"",M65*'Γενικά Δεδομένα'!$I$4,"")</f>
        <v/>
      </c>
      <c r="Q65" s="245" t="str">
        <f aca="false">IF(G65&lt;&gt;"",G65,"")</f>
        <v/>
      </c>
      <c r="R65" s="249" t="str">
        <f aca="false">IF(Q65&lt;&gt;"",H65,"")</f>
        <v/>
      </c>
      <c r="S65" s="252" t="str">
        <f aca="false">IF(Q65&lt;&gt;"",I65,"")</f>
        <v/>
      </c>
      <c r="T65" s="253"/>
      <c r="U65" s="254" t="str">
        <f aca="false">IF(Q65&lt;&gt;"",'Νέα ΦΣ'!D60,"")</f>
        <v/>
      </c>
      <c r="V65" s="233" t="str">
        <f aca="false">IF(Q65&lt;&gt;"",'Νέα ΦΣ'!M60,"")</f>
        <v/>
      </c>
      <c r="W65" s="233" t="str">
        <f aca="false">IF(Q65&lt;&gt;"",V65,"")</f>
        <v/>
      </c>
      <c r="X65" s="233" t="str">
        <f aca="false">IF(Q65&lt;&gt;"",'Νέα ΦΣ'!O60,"")</f>
        <v/>
      </c>
      <c r="Y65" s="248" t="str">
        <f aca="false">IF(Q65&lt;&gt;"",D65+E65,"")</f>
        <v/>
      </c>
      <c r="AA65" s="245" t="str">
        <f aca="false">IF(U65&lt;&gt;"",U65,"")</f>
        <v/>
      </c>
      <c r="AB65" s="249" t="str">
        <f aca="false">IF(AA65&lt;&gt;"",V65,"")</f>
        <v/>
      </c>
      <c r="AC65" s="249" t="str">
        <f aca="false">IF(AA65&lt;&gt;"",W65,"")</f>
        <v/>
      </c>
      <c r="AD65" s="249" t="str">
        <f aca="false">IF(AA65&lt;&gt;"",X65,"")</f>
        <v/>
      </c>
      <c r="AE65" s="249" t="str">
        <f aca="false">IF(Q65&lt;&gt;"",IF(AD65="ΝΑΙ",15,""),"")</f>
        <v/>
      </c>
      <c r="AF65" s="248" t="str">
        <f aca="false">IF(AA65&lt;&gt;"",D65+E65,"")</f>
        <v/>
      </c>
      <c r="AG65" s="249" t="str">
        <f aca="false">IF(AA65&lt;&gt;"",0,"")</f>
        <v/>
      </c>
      <c r="AH65" s="250" t="str">
        <f aca="false">+L65</f>
        <v/>
      </c>
      <c r="AI65" s="250" t="str">
        <f aca="false">IF(AA65&lt;&gt;"",Υπολογισμοί!H60,"")</f>
        <v/>
      </c>
      <c r="AJ65" s="255" t="str">
        <f aca="false">IF(AA65&lt;&gt;"",'Γενικά Δεδομένα'!$I$4,"")</f>
        <v/>
      </c>
      <c r="AK65" s="250" t="str">
        <f aca="false">IF(AA65&lt;&gt;"",AI65*AJ65,"")</f>
        <v/>
      </c>
      <c r="AM65" s="256"/>
      <c r="AO65" s="254" t="str">
        <f aca="false">IF(AA65&lt;&gt;"",AA65,"")</f>
        <v/>
      </c>
      <c r="AP65" s="233" t="str">
        <f aca="false">IF(AO65&lt;&gt;"",AB65,"")</f>
        <v/>
      </c>
      <c r="AQ65" s="233" t="str">
        <f aca="false">IF(AO65&lt;&gt;"",AC65,"")</f>
        <v/>
      </c>
      <c r="AR65" s="233" t="str">
        <f aca="false">IF(AO65&lt;&gt;"",AD65,"")</f>
        <v/>
      </c>
      <c r="AS65" s="248" t="str">
        <f aca="false">IF(AO65&lt;&gt;"",'Νέα ΦΣ'!I60+'Νέα ΦΣ'!J60,"")</f>
        <v/>
      </c>
      <c r="AT65" s="247" t="str">
        <f aca="false">IF(AO65&lt;&gt;"",'Νέα ΦΣ'!N60,"")</f>
        <v/>
      </c>
      <c r="AU65" s="247" t="str">
        <f aca="false">IF(AO65&lt;&gt;"",Υπολογισμοί!J60,"")</f>
        <v/>
      </c>
      <c r="AW65" s="233" t="str">
        <f aca="false">IF(Βραχίονες!C60&lt;&gt;"",Βραχίονες!F60+Βραχίονες!G60,"")</f>
        <v/>
      </c>
      <c r="AX65" s="247" t="str">
        <f aca="false">IF(Βραχίονες!C60&lt;&gt;"",Υπολογισμοί!K60,"")</f>
        <v/>
      </c>
      <c r="AY65" s="247" t="str">
        <f aca="false">IF(Βραχίονες!C60&lt;&gt;"",Υπολογισμοί!L60,"")</f>
        <v/>
      </c>
      <c r="AZ65" s="247" t="str">
        <f aca="false">IF(Βραχίονες!C60&lt;&gt;"",Υπολογισμοί!K60+Υπολογισμοί!L60,"")</f>
        <v/>
      </c>
    </row>
    <row r="66" customFormat="false" ht="10.2" hidden="false" customHeight="false" outlineLevel="0" collapsed="false">
      <c r="A66" s="245" t="str">
        <f aca="false">IF('Συμβατικά ΦΣ'!B61&lt;&gt;"",'Συμβατικά ΦΣ'!C61,"")</f>
        <v/>
      </c>
      <c r="B66" s="246" t="str">
        <f aca="false">IF('Συμβατικά ΦΣ'!B61&lt;&gt;"",'Συμβατικά ΦΣ'!I61,"")</f>
        <v/>
      </c>
      <c r="C66" s="247" t="str">
        <f aca="false">IF('Συμβατικά ΦΣ'!B61&lt;&gt;"",'Συμβατικά ΦΣ'!J61,"")</f>
        <v/>
      </c>
      <c r="D66" s="248" t="str">
        <f aca="false">IF('Συμβατικά ΦΣ'!B61&lt;&gt;"",'Συμβατικά ΦΣ'!L61,"")</f>
        <v/>
      </c>
      <c r="E66" s="246" t="str">
        <f aca="false">IF('Συμβατικά ΦΣ'!B61&lt;&gt;"",'Συμβατικά ΦΣ'!K61,"")</f>
        <v/>
      </c>
      <c r="G66" s="245" t="str">
        <f aca="false">IF(A66&lt;&gt;"",A66,"")</f>
        <v/>
      </c>
      <c r="H66" s="249" t="str">
        <f aca="false">IF(G66&lt;&gt;"",B66,"")</f>
        <v/>
      </c>
      <c r="I66" s="247" t="str">
        <f aca="false">IF(G66&lt;&gt;"",C66,"")</f>
        <v/>
      </c>
      <c r="J66" s="248" t="str">
        <f aca="false">IF(G66&lt;&gt;"",D66,"")</f>
        <v/>
      </c>
      <c r="K66" s="248" t="str">
        <f aca="false">IF(G66&lt;&gt;"",E66,"")</f>
        <v/>
      </c>
      <c r="L66" s="247" t="str">
        <f aca="false">IF(G66&lt;&gt;"",'Γενικά Δεδομένα'!$I$6*365,"")</f>
        <v/>
      </c>
      <c r="M66" s="250" t="str">
        <f aca="false">IF(G66&lt;&gt;"",Υπολογισμοί!G61,"")</f>
        <v/>
      </c>
      <c r="N66" s="251" t="str">
        <f aca="false">IF(G66&lt;&gt;"",'Γενικά Δεδομένα'!$I$4,"")</f>
        <v/>
      </c>
      <c r="O66" s="250" t="str">
        <f aca="false">IF(G66&lt;&gt;"",M66*'Γενικά Δεδομένα'!$I$4,"")</f>
        <v/>
      </c>
      <c r="Q66" s="245" t="str">
        <f aca="false">IF(G66&lt;&gt;"",G66,"")</f>
        <v/>
      </c>
      <c r="R66" s="249" t="str">
        <f aca="false">IF(Q66&lt;&gt;"",H66,"")</f>
        <v/>
      </c>
      <c r="S66" s="252" t="str">
        <f aca="false">IF(Q66&lt;&gt;"",I66,"")</f>
        <v/>
      </c>
      <c r="T66" s="253"/>
      <c r="U66" s="254" t="str">
        <f aca="false">IF(Q66&lt;&gt;"",'Νέα ΦΣ'!D61,"")</f>
        <v/>
      </c>
      <c r="V66" s="233" t="str">
        <f aca="false">IF(Q66&lt;&gt;"",'Νέα ΦΣ'!M61,"")</f>
        <v/>
      </c>
      <c r="W66" s="233" t="str">
        <f aca="false">IF(Q66&lt;&gt;"",V66,"")</f>
        <v/>
      </c>
      <c r="X66" s="233" t="str">
        <f aca="false">IF(Q66&lt;&gt;"",'Νέα ΦΣ'!O61,"")</f>
        <v/>
      </c>
      <c r="Y66" s="248" t="str">
        <f aca="false">IF(Q66&lt;&gt;"",D66+E66,"")</f>
        <v/>
      </c>
      <c r="AA66" s="245" t="str">
        <f aca="false">IF(U66&lt;&gt;"",U66,"")</f>
        <v/>
      </c>
      <c r="AB66" s="249" t="str">
        <f aca="false">IF(AA66&lt;&gt;"",V66,"")</f>
        <v/>
      </c>
      <c r="AC66" s="249" t="str">
        <f aca="false">IF(AA66&lt;&gt;"",W66,"")</f>
        <v/>
      </c>
      <c r="AD66" s="249" t="str">
        <f aca="false">IF(AA66&lt;&gt;"",X66,"")</f>
        <v/>
      </c>
      <c r="AE66" s="249" t="str">
        <f aca="false">IF(Q66&lt;&gt;"",IF(AD66="ΝΑΙ",15,""),"")</f>
        <v/>
      </c>
      <c r="AF66" s="248" t="str">
        <f aca="false">IF(AA66&lt;&gt;"",D66+E66,"")</f>
        <v/>
      </c>
      <c r="AG66" s="249" t="str">
        <f aca="false">IF(AA66&lt;&gt;"",0,"")</f>
        <v/>
      </c>
      <c r="AH66" s="250" t="str">
        <f aca="false">+L66</f>
        <v/>
      </c>
      <c r="AI66" s="250" t="str">
        <f aca="false">IF(AA66&lt;&gt;"",Υπολογισμοί!H61,"")</f>
        <v/>
      </c>
      <c r="AJ66" s="255" t="str">
        <f aca="false">IF(AA66&lt;&gt;"",'Γενικά Δεδομένα'!$I$4,"")</f>
        <v/>
      </c>
      <c r="AK66" s="250" t="str">
        <f aca="false">IF(AA66&lt;&gt;"",AI66*AJ66,"")</f>
        <v/>
      </c>
      <c r="AM66" s="256"/>
      <c r="AO66" s="254" t="str">
        <f aca="false">IF(AA66&lt;&gt;"",AA66,"")</f>
        <v/>
      </c>
      <c r="AP66" s="233" t="str">
        <f aca="false">IF(AO66&lt;&gt;"",AB66,"")</f>
        <v/>
      </c>
      <c r="AQ66" s="233" t="str">
        <f aca="false">IF(AO66&lt;&gt;"",AC66,"")</f>
        <v/>
      </c>
      <c r="AR66" s="233" t="str">
        <f aca="false">IF(AO66&lt;&gt;"",AD66,"")</f>
        <v/>
      </c>
      <c r="AS66" s="248" t="str">
        <f aca="false">IF(AO66&lt;&gt;"",'Νέα ΦΣ'!I61+'Νέα ΦΣ'!J61,"")</f>
        <v/>
      </c>
      <c r="AT66" s="247" t="str">
        <f aca="false">IF(AO66&lt;&gt;"",'Νέα ΦΣ'!N61,"")</f>
        <v/>
      </c>
      <c r="AU66" s="247" t="str">
        <f aca="false">IF(AO66&lt;&gt;"",Υπολογισμοί!J61,"")</f>
        <v/>
      </c>
      <c r="AW66" s="233" t="str">
        <f aca="false">IF(Βραχίονες!C61&lt;&gt;"",Βραχίονες!F61+Βραχίονες!G61,"")</f>
        <v/>
      </c>
      <c r="AX66" s="247" t="str">
        <f aca="false">IF(Βραχίονες!C61&lt;&gt;"",Υπολογισμοί!K61,"")</f>
        <v/>
      </c>
      <c r="AY66" s="247" t="str">
        <f aca="false">IF(Βραχίονες!C61&lt;&gt;"",Υπολογισμοί!L61,"")</f>
        <v/>
      </c>
      <c r="AZ66" s="247" t="str">
        <f aca="false">IF(Βραχίονες!C61&lt;&gt;"",Υπολογισμοί!K61+Υπολογισμοί!L61,"")</f>
        <v/>
      </c>
    </row>
    <row r="67" customFormat="false" ht="10.2" hidden="false" customHeight="false" outlineLevel="0" collapsed="false">
      <c r="A67" s="245" t="str">
        <f aca="false">IF('Συμβατικά ΦΣ'!B62&lt;&gt;"",'Συμβατικά ΦΣ'!C62,"")</f>
        <v/>
      </c>
      <c r="B67" s="246" t="str">
        <f aca="false">IF('Συμβατικά ΦΣ'!B62&lt;&gt;"",'Συμβατικά ΦΣ'!I62,"")</f>
        <v/>
      </c>
      <c r="C67" s="247" t="str">
        <f aca="false">IF('Συμβατικά ΦΣ'!B62&lt;&gt;"",'Συμβατικά ΦΣ'!J62,"")</f>
        <v/>
      </c>
      <c r="D67" s="248" t="str">
        <f aca="false">IF('Συμβατικά ΦΣ'!B62&lt;&gt;"",'Συμβατικά ΦΣ'!L62,"")</f>
        <v/>
      </c>
      <c r="E67" s="246" t="str">
        <f aca="false">IF('Συμβατικά ΦΣ'!B62&lt;&gt;"",'Συμβατικά ΦΣ'!K62,"")</f>
        <v/>
      </c>
      <c r="G67" s="245" t="str">
        <f aca="false">IF(A67&lt;&gt;"",A67,"")</f>
        <v/>
      </c>
      <c r="H67" s="249" t="str">
        <f aca="false">IF(G67&lt;&gt;"",B67,"")</f>
        <v/>
      </c>
      <c r="I67" s="247" t="str">
        <f aca="false">IF(G67&lt;&gt;"",C67,"")</f>
        <v/>
      </c>
      <c r="J67" s="248" t="str">
        <f aca="false">IF(G67&lt;&gt;"",D67,"")</f>
        <v/>
      </c>
      <c r="K67" s="248" t="str">
        <f aca="false">IF(G67&lt;&gt;"",E67,"")</f>
        <v/>
      </c>
      <c r="L67" s="247" t="str">
        <f aca="false">IF(G67&lt;&gt;"",'Γενικά Δεδομένα'!$I$6*365,"")</f>
        <v/>
      </c>
      <c r="M67" s="250" t="str">
        <f aca="false">IF(G67&lt;&gt;"",Υπολογισμοί!G62,"")</f>
        <v/>
      </c>
      <c r="N67" s="251" t="str">
        <f aca="false">IF(G67&lt;&gt;"",'Γενικά Δεδομένα'!$I$4,"")</f>
        <v/>
      </c>
      <c r="O67" s="250" t="str">
        <f aca="false">IF(G67&lt;&gt;"",M67*'Γενικά Δεδομένα'!$I$4,"")</f>
        <v/>
      </c>
      <c r="Q67" s="245" t="str">
        <f aca="false">IF(G67&lt;&gt;"",G67,"")</f>
        <v/>
      </c>
      <c r="R67" s="249" t="str">
        <f aca="false">IF(Q67&lt;&gt;"",H67,"")</f>
        <v/>
      </c>
      <c r="S67" s="252" t="str">
        <f aca="false">IF(Q67&lt;&gt;"",I67,"")</f>
        <v/>
      </c>
      <c r="T67" s="253"/>
      <c r="U67" s="254" t="str">
        <f aca="false">IF(Q67&lt;&gt;"",'Νέα ΦΣ'!D62,"")</f>
        <v/>
      </c>
      <c r="V67" s="233" t="str">
        <f aca="false">IF(Q67&lt;&gt;"",'Νέα ΦΣ'!M62,"")</f>
        <v/>
      </c>
      <c r="W67" s="233" t="str">
        <f aca="false">IF(Q67&lt;&gt;"",V67,"")</f>
        <v/>
      </c>
      <c r="X67" s="233" t="str">
        <f aca="false">IF(Q67&lt;&gt;"",'Νέα ΦΣ'!O62,"")</f>
        <v/>
      </c>
      <c r="Y67" s="248" t="str">
        <f aca="false">IF(Q67&lt;&gt;"",D67+E67,"")</f>
        <v/>
      </c>
      <c r="AA67" s="245" t="str">
        <f aca="false">IF(U67&lt;&gt;"",U67,"")</f>
        <v/>
      </c>
      <c r="AB67" s="249" t="str">
        <f aca="false">IF(AA67&lt;&gt;"",V67,"")</f>
        <v/>
      </c>
      <c r="AC67" s="249" t="str">
        <f aca="false">IF(AA67&lt;&gt;"",W67,"")</f>
        <v/>
      </c>
      <c r="AD67" s="249" t="str">
        <f aca="false">IF(AA67&lt;&gt;"",X67,"")</f>
        <v/>
      </c>
      <c r="AE67" s="249" t="str">
        <f aca="false">IF(Q67&lt;&gt;"",IF(AD67="ΝΑΙ",15,""),"")</f>
        <v/>
      </c>
      <c r="AF67" s="248" t="str">
        <f aca="false">IF(AA67&lt;&gt;"",D67+E67,"")</f>
        <v/>
      </c>
      <c r="AG67" s="249" t="str">
        <f aca="false">IF(AA67&lt;&gt;"",0,"")</f>
        <v/>
      </c>
      <c r="AH67" s="250" t="str">
        <f aca="false">+L67</f>
        <v/>
      </c>
      <c r="AI67" s="250" t="str">
        <f aca="false">IF(AA67&lt;&gt;"",Υπολογισμοί!H62,"")</f>
        <v/>
      </c>
      <c r="AJ67" s="255" t="str">
        <f aca="false">IF(AA67&lt;&gt;"",'Γενικά Δεδομένα'!$I$4,"")</f>
        <v/>
      </c>
      <c r="AK67" s="250" t="str">
        <f aca="false">IF(AA67&lt;&gt;"",AI67*AJ67,"")</f>
        <v/>
      </c>
      <c r="AM67" s="256"/>
      <c r="AO67" s="254" t="str">
        <f aca="false">IF(AA67&lt;&gt;"",AA67,"")</f>
        <v/>
      </c>
      <c r="AP67" s="233" t="str">
        <f aca="false">IF(AO67&lt;&gt;"",AB67,"")</f>
        <v/>
      </c>
      <c r="AQ67" s="233" t="str">
        <f aca="false">IF(AO67&lt;&gt;"",AC67,"")</f>
        <v/>
      </c>
      <c r="AR67" s="233" t="str">
        <f aca="false">IF(AO67&lt;&gt;"",AD67,"")</f>
        <v/>
      </c>
      <c r="AS67" s="248" t="str">
        <f aca="false">IF(AO67&lt;&gt;"",'Νέα ΦΣ'!I62+'Νέα ΦΣ'!J62,"")</f>
        <v/>
      </c>
      <c r="AT67" s="247" t="str">
        <f aca="false">IF(AO67&lt;&gt;"",'Νέα ΦΣ'!N62,"")</f>
        <v/>
      </c>
      <c r="AU67" s="247" t="str">
        <f aca="false">IF(AO67&lt;&gt;"",Υπολογισμοί!J62,"")</f>
        <v/>
      </c>
      <c r="AW67" s="233" t="str">
        <f aca="false">IF(Βραχίονες!C62&lt;&gt;"",Βραχίονες!F62+Βραχίονες!G62,"")</f>
        <v/>
      </c>
      <c r="AX67" s="247" t="str">
        <f aca="false">IF(Βραχίονες!C62&lt;&gt;"",Υπολογισμοί!K62,"")</f>
        <v/>
      </c>
      <c r="AY67" s="247" t="str">
        <f aca="false">IF(Βραχίονες!C62&lt;&gt;"",Υπολογισμοί!L62,"")</f>
        <v/>
      </c>
      <c r="AZ67" s="247" t="str">
        <f aca="false">IF(Βραχίονες!C62&lt;&gt;"",Υπολογισμοί!K62+Υπολογισμοί!L62,"")</f>
        <v/>
      </c>
    </row>
    <row r="68" customFormat="false" ht="10.2" hidden="false" customHeight="false" outlineLevel="0" collapsed="false">
      <c r="A68" s="245" t="str">
        <f aca="false">IF('Συμβατικά ΦΣ'!B63&lt;&gt;"",'Συμβατικά ΦΣ'!C63,"")</f>
        <v/>
      </c>
      <c r="B68" s="246" t="str">
        <f aca="false">IF('Συμβατικά ΦΣ'!B63&lt;&gt;"",'Συμβατικά ΦΣ'!I63,"")</f>
        <v/>
      </c>
      <c r="C68" s="247" t="str">
        <f aca="false">IF('Συμβατικά ΦΣ'!B63&lt;&gt;"",'Συμβατικά ΦΣ'!J63,"")</f>
        <v/>
      </c>
      <c r="D68" s="248" t="str">
        <f aca="false">IF('Συμβατικά ΦΣ'!B63&lt;&gt;"",'Συμβατικά ΦΣ'!L63,"")</f>
        <v/>
      </c>
      <c r="E68" s="246" t="str">
        <f aca="false">IF('Συμβατικά ΦΣ'!B63&lt;&gt;"",'Συμβατικά ΦΣ'!K63,"")</f>
        <v/>
      </c>
      <c r="G68" s="245" t="str">
        <f aca="false">IF(A68&lt;&gt;"",A68,"")</f>
        <v/>
      </c>
      <c r="H68" s="249" t="str">
        <f aca="false">IF(G68&lt;&gt;"",B68,"")</f>
        <v/>
      </c>
      <c r="I68" s="247" t="str">
        <f aca="false">IF(G68&lt;&gt;"",C68,"")</f>
        <v/>
      </c>
      <c r="J68" s="248" t="str">
        <f aca="false">IF(G68&lt;&gt;"",D68,"")</f>
        <v/>
      </c>
      <c r="K68" s="248" t="str">
        <f aca="false">IF(G68&lt;&gt;"",E68,"")</f>
        <v/>
      </c>
      <c r="L68" s="247" t="str">
        <f aca="false">IF(G68&lt;&gt;"",'Γενικά Δεδομένα'!$I$6*365,"")</f>
        <v/>
      </c>
      <c r="M68" s="250" t="str">
        <f aca="false">IF(G68&lt;&gt;"",Υπολογισμοί!G63,"")</f>
        <v/>
      </c>
      <c r="N68" s="251" t="str">
        <f aca="false">IF(G68&lt;&gt;"",'Γενικά Δεδομένα'!$I$4,"")</f>
        <v/>
      </c>
      <c r="O68" s="250" t="str">
        <f aca="false">IF(G68&lt;&gt;"",M68*'Γενικά Δεδομένα'!$I$4,"")</f>
        <v/>
      </c>
      <c r="Q68" s="245" t="str">
        <f aca="false">IF(G68&lt;&gt;"",G68,"")</f>
        <v/>
      </c>
      <c r="R68" s="249" t="str">
        <f aca="false">IF(Q68&lt;&gt;"",H68,"")</f>
        <v/>
      </c>
      <c r="S68" s="252" t="str">
        <f aca="false">IF(Q68&lt;&gt;"",I68,"")</f>
        <v/>
      </c>
      <c r="T68" s="253"/>
      <c r="U68" s="254" t="str">
        <f aca="false">IF(Q68&lt;&gt;"",'Νέα ΦΣ'!D63,"")</f>
        <v/>
      </c>
      <c r="V68" s="233" t="str">
        <f aca="false">IF(Q68&lt;&gt;"",'Νέα ΦΣ'!M63,"")</f>
        <v/>
      </c>
      <c r="W68" s="233" t="str">
        <f aca="false">IF(Q68&lt;&gt;"",V68,"")</f>
        <v/>
      </c>
      <c r="X68" s="233" t="str">
        <f aca="false">IF(Q68&lt;&gt;"",'Νέα ΦΣ'!O63,"")</f>
        <v/>
      </c>
      <c r="Y68" s="248" t="str">
        <f aca="false">IF(Q68&lt;&gt;"",D68+E68,"")</f>
        <v/>
      </c>
      <c r="AA68" s="245" t="str">
        <f aca="false">IF(U68&lt;&gt;"",U68,"")</f>
        <v/>
      </c>
      <c r="AB68" s="249" t="str">
        <f aca="false">IF(AA68&lt;&gt;"",V68,"")</f>
        <v/>
      </c>
      <c r="AC68" s="249" t="str">
        <f aca="false">IF(AA68&lt;&gt;"",W68,"")</f>
        <v/>
      </c>
      <c r="AD68" s="249" t="str">
        <f aca="false">IF(AA68&lt;&gt;"",X68,"")</f>
        <v/>
      </c>
      <c r="AE68" s="249" t="str">
        <f aca="false">IF(Q68&lt;&gt;"",IF(AD68="ΝΑΙ",15,""),"")</f>
        <v/>
      </c>
      <c r="AF68" s="248" t="str">
        <f aca="false">IF(AA68&lt;&gt;"",D68+E68,"")</f>
        <v/>
      </c>
      <c r="AG68" s="249" t="str">
        <f aca="false">IF(AA68&lt;&gt;"",0,"")</f>
        <v/>
      </c>
      <c r="AH68" s="250" t="str">
        <f aca="false">+L68</f>
        <v/>
      </c>
      <c r="AI68" s="250" t="str">
        <f aca="false">IF(AA68&lt;&gt;"",Υπολογισμοί!H63,"")</f>
        <v/>
      </c>
      <c r="AJ68" s="255" t="str">
        <f aca="false">IF(AA68&lt;&gt;"",'Γενικά Δεδομένα'!$I$4,"")</f>
        <v/>
      </c>
      <c r="AK68" s="250" t="str">
        <f aca="false">IF(AA68&lt;&gt;"",AI68*AJ68,"")</f>
        <v/>
      </c>
      <c r="AM68" s="256"/>
      <c r="AO68" s="254" t="str">
        <f aca="false">IF(AA68&lt;&gt;"",AA68,"")</f>
        <v/>
      </c>
      <c r="AP68" s="233" t="str">
        <f aca="false">IF(AO68&lt;&gt;"",AB68,"")</f>
        <v/>
      </c>
      <c r="AQ68" s="233" t="str">
        <f aca="false">IF(AO68&lt;&gt;"",AC68,"")</f>
        <v/>
      </c>
      <c r="AR68" s="233" t="str">
        <f aca="false">IF(AO68&lt;&gt;"",AD68,"")</f>
        <v/>
      </c>
      <c r="AS68" s="248" t="str">
        <f aca="false">IF(AO68&lt;&gt;"",'Νέα ΦΣ'!I63+'Νέα ΦΣ'!J63,"")</f>
        <v/>
      </c>
      <c r="AT68" s="247" t="str">
        <f aca="false">IF(AO68&lt;&gt;"",'Νέα ΦΣ'!N63,"")</f>
        <v/>
      </c>
      <c r="AU68" s="247" t="str">
        <f aca="false">IF(AO68&lt;&gt;"",Υπολογισμοί!J63,"")</f>
        <v/>
      </c>
      <c r="AW68" s="233" t="str">
        <f aca="false">IF(Βραχίονες!C63&lt;&gt;"",Βραχίονες!F63+Βραχίονες!G63,"")</f>
        <v/>
      </c>
      <c r="AX68" s="247" t="str">
        <f aca="false">IF(Βραχίονες!C63&lt;&gt;"",Υπολογισμοί!K63,"")</f>
        <v/>
      </c>
      <c r="AY68" s="247" t="str">
        <f aca="false">IF(Βραχίονες!C63&lt;&gt;"",Υπολογισμοί!L63,"")</f>
        <v/>
      </c>
      <c r="AZ68" s="247" t="str">
        <f aca="false">IF(Βραχίονες!C63&lt;&gt;"",Υπολογισμοί!K63+Υπολογισμοί!L63,"")</f>
        <v/>
      </c>
    </row>
    <row r="69" customFormat="false" ht="10.2" hidden="false" customHeight="false" outlineLevel="0" collapsed="false">
      <c r="A69" s="245" t="str">
        <f aca="false">IF('Συμβατικά ΦΣ'!B64&lt;&gt;"",'Συμβατικά ΦΣ'!C64,"")</f>
        <v/>
      </c>
      <c r="B69" s="246" t="str">
        <f aca="false">IF('Συμβατικά ΦΣ'!B64&lt;&gt;"",'Συμβατικά ΦΣ'!I64,"")</f>
        <v/>
      </c>
      <c r="C69" s="247" t="str">
        <f aca="false">IF('Συμβατικά ΦΣ'!B64&lt;&gt;"",'Συμβατικά ΦΣ'!J64,"")</f>
        <v/>
      </c>
      <c r="D69" s="248" t="str">
        <f aca="false">IF('Συμβατικά ΦΣ'!B64&lt;&gt;"",'Συμβατικά ΦΣ'!L64,"")</f>
        <v/>
      </c>
      <c r="E69" s="246" t="str">
        <f aca="false">IF('Συμβατικά ΦΣ'!B64&lt;&gt;"",'Συμβατικά ΦΣ'!K64,"")</f>
        <v/>
      </c>
      <c r="G69" s="245" t="str">
        <f aca="false">IF(A69&lt;&gt;"",A69,"")</f>
        <v/>
      </c>
      <c r="H69" s="249" t="str">
        <f aca="false">IF(G69&lt;&gt;"",B69,"")</f>
        <v/>
      </c>
      <c r="I69" s="247" t="str">
        <f aca="false">IF(G69&lt;&gt;"",C69,"")</f>
        <v/>
      </c>
      <c r="J69" s="248" t="str">
        <f aca="false">IF(G69&lt;&gt;"",D69,"")</f>
        <v/>
      </c>
      <c r="K69" s="248" t="str">
        <f aca="false">IF(G69&lt;&gt;"",E69,"")</f>
        <v/>
      </c>
      <c r="L69" s="247" t="str">
        <f aca="false">IF(G69&lt;&gt;"",'Γενικά Δεδομένα'!$I$6*365,"")</f>
        <v/>
      </c>
      <c r="M69" s="250" t="str">
        <f aca="false">IF(G69&lt;&gt;"",Υπολογισμοί!G64,"")</f>
        <v/>
      </c>
      <c r="N69" s="251" t="str">
        <f aca="false">IF(G69&lt;&gt;"",'Γενικά Δεδομένα'!$I$4,"")</f>
        <v/>
      </c>
      <c r="O69" s="250" t="str">
        <f aca="false">IF(G69&lt;&gt;"",M69*'Γενικά Δεδομένα'!$I$4,"")</f>
        <v/>
      </c>
      <c r="Q69" s="245" t="str">
        <f aca="false">IF(G69&lt;&gt;"",G69,"")</f>
        <v/>
      </c>
      <c r="R69" s="249" t="str">
        <f aca="false">IF(Q69&lt;&gt;"",H69,"")</f>
        <v/>
      </c>
      <c r="S69" s="252" t="str">
        <f aca="false">IF(Q69&lt;&gt;"",I69,"")</f>
        <v/>
      </c>
      <c r="T69" s="253"/>
      <c r="U69" s="254" t="str">
        <f aca="false">IF(Q69&lt;&gt;"",'Νέα ΦΣ'!D64,"")</f>
        <v/>
      </c>
      <c r="V69" s="233" t="str">
        <f aca="false">IF(Q69&lt;&gt;"",'Νέα ΦΣ'!M64,"")</f>
        <v/>
      </c>
      <c r="W69" s="233" t="str">
        <f aca="false">IF(Q69&lt;&gt;"",V69,"")</f>
        <v/>
      </c>
      <c r="X69" s="233" t="str">
        <f aca="false">IF(Q69&lt;&gt;"",'Νέα ΦΣ'!O64,"")</f>
        <v/>
      </c>
      <c r="Y69" s="248" t="str">
        <f aca="false">IF(Q69&lt;&gt;"",D69+E69,"")</f>
        <v/>
      </c>
      <c r="AA69" s="245" t="str">
        <f aca="false">IF(U69&lt;&gt;"",U69,"")</f>
        <v/>
      </c>
      <c r="AB69" s="249" t="str">
        <f aca="false">IF(AA69&lt;&gt;"",V69,"")</f>
        <v/>
      </c>
      <c r="AC69" s="249" t="str">
        <f aca="false">IF(AA69&lt;&gt;"",W69,"")</f>
        <v/>
      </c>
      <c r="AD69" s="249" t="str">
        <f aca="false">IF(AA69&lt;&gt;"",X69,"")</f>
        <v/>
      </c>
      <c r="AE69" s="249" t="str">
        <f aca="false">IF(Q69&lt;&gt;"",IF(AD69="ΝΑΙ",15,""),"")</f>
        <v/>
      </c>
      <c r="AF69" s="248" t="str">
        <f aca="false">IF(AA69&lt;&gt;"",D69+E69,"")</f>
        <v/>
      </c>
      <c r="AG69" s="249" t="str">
        <f aca="false">IF(AA69&lt;&gt;"",0,"")</f>
        <v/>
      </c>
      <c r="AH69" s="250" t="str">
        <f aca="false">+L69</f>
        <v/>
      </c>
      <c r="AI69" s="250" t="str">
        <f aca="false">IF(AA69&lt;&gt;"",Υπολογισμοί!H64,"")</f>
        <v/>
      </c>
      <c r="AJ69" s="255" t="str">
        <f aca="false">IF(AA69&lt;&gt;"",'Γενικά Δεδομένα'!$I$4,"")</f>
        <v/>
      </c>
      <c r="AK69" s="250" t="str">
        <f aca="false">IF(AA69&lt;&gt;"",AI69*AJ69,"")</f>
        <v/>
      </c>
      <c r="AM69" s="256"/>
      <c r="AO69" s="254" t="str">
        <f aca="false">IF(AA69&lt;&gt;"",AA69,"")</f>
        <v/>
      </c>
      <c r="AP69" s="233" t="str">
        <f aca="false">IF(AO69&lt;&gt;"",AB69,"")</f>
        <v/>
      </c>
      <c r="AQ69" s="233" t="str">
        <f aca="false">IF(AO69&lt;&gt;"",AC69,"")</f>
        <v/>
      </c>
      <c r="AR69" s="233" t="str">
        <f aca="false">IF(AO69&lt;&gt;"",AD69,"")</f>
        <v/>
      </c>
      <c r="AS69" s="248" t="str">
        <f aca="false">IF(AO69&lt;&gt;"",'Νέα ΦΣ'!I64+'Νέα ΦΣ'!J64,"")</f>
        <v/>
      </c>
      <c r="AT69" s="247" t="str">
        <f aca="false">IF(AO69&lt;&gt;"",'Νέα ΦΣ'!N64,"")</f>
        <v/>
      </c>
      <c r="AU69" s="247" t="str">
        <f aca="false">IF(AO69&lt;&gt;"",Υπολογισμοί!J64,"")</f>
        <v/>
      </c>
      <c r="AW69" s="233" t="str">
        <f aca="false">IF(Βραχίονες!C64&lt;&gt;"",Βραχίονες!F64+Βραχίονες!G64,"")</f>
        <v/>
      </c>
      <c r="AX69" s="247" t="str">
        <f aca="false">IF(Βραχίονες!C64&lt;&gt;"",Υπολογισμοί!K64,"")</f>
        <v/>
      </c>
      <c r="AY69" s="247" t="str">
        <f aca="false">IF(Βραχίονες!C64&lt;&gt;"",Υπολογισμοί!L64,"")</f>
        <v/>
      </c>
      <c r="AZ69" s="247" t="str">
        <f aca="false">IF(Βραχίονες!C64&lt;&gt;"",Υπολογισμοί!K64+Υπολογισμοί!L64,"")</f>
        <v/>
      </c>
    </row>
    <row r="70" customFormat="false" ht="10.2" hidden="false" customHeight="false" outlineLevel="0" collapsed="false">
      <c r="A70" s="245" t="str">
        <f aca="false">IF('Συμβατικά ΦΣ'!B65&lt;&gt;"",'Συμβατικά ΦΣ'!C65,"")</f>
        <v/>
      </c>
      <c r="B70" s="246" t="str">
        <f aca="false">IF('Συμβατικά ΦΣ'!B65&lt;&gt;"",'Συμβατικά ΦΣ'!I65,"")</f>
        <v/>
      </c>
      <c r="C70" s="247" t="str">
        <f aca="false">IF('Συμβατικά ΦΣ'!B65&lt;&gt;"",'Συμβατικά ΦΣ'!J65,"")</f>
        <v/>
      </c>
      <c r="D70" s="248" t="str">
        <f aca="false">IF('Συμβατικά ΦΣ'!B65&lt;&gt;"",'Συμβατικά ΦΣ'!L65,"")</f>
        <v/>
      </c>
      <c r="E70" s="246" t="str">
        <f aca="false">IF('Συμβατικά ΦΣ'!B65&lt;&gt;"",'Συμβατικά ΦΣ'!K65,"")</f>
        <v/>
      </c>
      <c r="G70" s="245" t="str">
        <f aca="false">IF(A70&lt;&gt;"",A70,"")</f>
        <v/>
      </c>
      <c r="H70" s="249" t="str">
        <f aca="false">IF(G70&lt;&gt;"",B70,"")</f>
        <v/>
      </c>
      <c r="I70" s="247" t="str">
        <f aca="false">IF(G70&lt;&gt;"",C70,"")</f>
        <v/>
      </c>
      <c r="J70" s="248" t="str">
        <f aca="false">IF(G70&lt;&gt;"",D70,"")</f>
        <v/>
      </c>
      <c r="K70" s="248" t="str">
        <f aca="false">IF(G70&lt;&gt;"",E70,"")</f>
        <v/>
      </c>
      <c r="L70" s="247" t="str">
        <f aca="false">IF(G70&lt;&gt;"",'Γενικά Δεδομένα'!$I$6*365,"")</f>
        <v/>
      </c>
      <c r="M70" s="250" t="str">
        <f aca="false">IF(G70&lt;&gt;"",Υπολογισμοί!G65,"")</f>
        <v/>
      </c>
      <c r="N70" s="251" t="str">
        <f aca="false">IF(G70&lt;&gt;"",'Γενικά Δεδομένα'!$I$4,"")</f>
        <v/>
      </c>
      <c r="O70" s="250" t="str">
        <f aca="false">IF(G70&lt;&gt;"",M70*'Γενικά Δεδομένα'!$I$4,"")</f>
        <v/>
      </c>
      <c r="Q70" s="245" t="str">
        <f aca="false">IF(G70&lt;&gt;"",G70,"")</f>
        <v/>
      </c>
      <c r="R70" s="249" t="str">
        <f aca="false">IF(Q70&lt;&gt;"",H70,"")</f>
        <v/>
      </c>
      <c r="S70" s="252" t="str">
        <f aca="false">IF(Q70&lt;&gt;"",I70,"")</f>
        <v/>
      </c>
      <c r="T70" s="253"/>
      <c r="U70" s="254" t="str">
        <f aca="false">IF(Q70&lt;&gt;"",'Νέα ΦΣ'!D65,"")</f>
        <v/>
      </c>
      <c r="V70" s="233" t="str">
        <f aca="false">IF(Q70&lt;&gt;"",'Νέα ΦΣ'!M65,"")</f>
        <v/>
      </c>
      <c r="W70" s="233" t="str">
        <f aca="false">IF(Q70&lt;&gt;"",V70,"")</f>
        <v/>
      </c>
      <c r="X70" s="233" t="str">
        <f aca="false">IF(Q70&lt;&gt;"",'Νέα ΦΣ'!O65,"")</f>
        <v/>
      </c>
      <c r="Y70" s="248" t="str">
        <f aca="false">IF(Q70&lt;&gt;"",D70+E70,"")</f>
        <v/>
      </c>
      <c r="AA70" s="245" t="str">
        <f aca="false">IF(U70&lt;&gt;"",U70,"")</f>
        <v/>
      </c>
      <c r="AB70" s="249" t="str">
        <f aca="false">IF(AA70&lt;&gt;"",V70,"")</f>
        <v/>
      </c>
      <c r="AC70" s="249" t="str">
        <f aca="false">IF(AA70&lt;&gt;"",W70,"")</f>
        <v/>
      </c>
      <c r="AD70" s="249" t="str">
        <f aca="false">IF(AA70&lt;&gt;"",X70,"")</f>
        <v/>
      </c>
      <c r="AE70" s="249" t="str">
        <f aca="false">IF(Q70&lt;&gt;"",IF(AD70="ΝΑΙ",15,""),"")</f>
        <v/>
      </c>
      <c r="AF70" s="248" t="str">
        <f aca="false">IF(AA70&lt;&gt;"",D70+E70,"")</f>
        <v/>
      </c>
      <c r="AG70" s="249" t="str">
        <f aca="false">IF(AA70&lt;&gt;"",0,"")</f>
        <v/>
      </c>
      <c r="AH70" s="250" t="str">
        <f aca="false">+L70</f>
        <v/>
      </c>
      <c r="AI70" s="250" t="str">
        <f aca="false">IF(AA70&lt;&gt;"",Υπολογισμοί!H65,"")</f>
        <v/>
      </c>
      <c r="AJ70" s="255" t="str">
        <f aca="false">IF(AA70&lt;&gt;"",'Γενικά Δεδομένα'!$I$4,"")</f>
        <v/>
      </c>
      <c r="AK70" s="250" t="str">
        <f aca="false">IF(AA70&lt;&gt;"",AI70*AJ70,"")</f>
        <v/>
      </c>
      <c r="AM70" s="256"/>
      <c r="AO70" s="254" t="str">
        <f aca="false">IF(AA70&lt;&gt;"",AA70,"")</f>
        <v/>
      </c>
      <c r="AP70" s="233" t="str">
        <f aca="false">IF(AO70&lt;&gt;"",AB70,"")</f>
        <v/>
      </c>
      <c r="AQ70" s="233" t="str">
        <f aca="false">IF(AO70&lt;&gt;"",AC70,"")</f>
        <v/>
      </c>
      <c r="AR70" s="233" t="str">
        <f aca="false">IF(AO70&lt;&gt;"",AD70,"")</f>
        <v/>
      </c>
      <c r="AS70" s="248" t="str">
        <f aca="false">IF(AO70&lt;&gt;"",'Νέα ΦΣ'!I65+'Νέα ΦΣ'!J65,"")</f>
        <v/>
      </c>
      <c r="AT70" s="247" t="str">
        <f aca="false">IF(AO70&lt;&gt;"",'Νέα ΦΣ'!N65,"")</f>
        <v/>
      </c>
      <c r="AU70" s="247" t="str">
        <f aca="false">IF(AO70&lt;&gt;"",Υπολογισμοί!J65,"")</f>
        <v/>
      </c>
      <c r="AW70" s="233" t="str">
        <f aca="false">IF(Βραχίονες!C65&lt;&gt;"",Βραχίονες!F65+Βραχίονες!G65,"")</f>
        <v/>
      </c>
      <c r="AX70" s="247" t="str">
        <f aca="false">IF(Βραχίονες!C65&lt;&gt;"",Υπολογισμοί!K65,"")</f>
        <v/>
      </c>
      <c r="AY70" s="247" t="str">
        <f aca="false">IF(Βραχίονες!C65&lt;&gt;"",Υπολογισμοί!L65,"")</f>
        <v/>
      </c>
      <c r="AZ70" s="247" t="str">
        <f aca="false">IF(Βραχίονες!C65&lt;&gt;"",Υπολογισμοί!K65+Υπολογισμοί!L65,"")</f>
        <v/>
      </c>
    </row>
    <row r="71" customFormat="false" ht="10.2" hidden="false" customHeight="false" outlineLevel="0" collapsed="false">
      <c r="A71" s="245" t="str">
        <f aca="false">IF('Συμβατικά ΦΣ'!B66&lt;&gt;"",'Συμβατικά ΦΣ'!C66,"")</f>
        <v/>
      </c>
      <c r="B71" s="246" t="str">
        <f aca="false">IF('Συμβατικά ΦΣ'!B66&lt;&gt;"",'Συμβατικά ΦΣ'!I66,"")</f>
        <v/>
      </c>
      <c r="C71" s="247" t="str">
        <f aca="false">IF('Συμβατικά ΦΣ'!B66&lt;&gt;"",'Συμβατικά ΦΣ'!J66,"")</f>
        <v/>
      </c>
      <c r="D71" s="248" t="str">
        <f aca="false">IF('Συμβατικά ΦΣ'!B66&lt;&gt;"",'Συμβατικά ΦΣ'!L66,"")</f>
        <v/>
      </c>
      <c r="E71" s="246" t="str">
        <f aca="false">IF('Συμβατικά ΦΣ'!B66&lt;&gt;"",'Συμβατικά ΦΣ'!K66,"")</f>
        <v/>
      </c>
      <c r="G71" s="245" t="str">
        <f aca="false">IF(A71&lt;&gt;"",A71,"")</f>
        <v/>
      </c>
      <c r="H71" s="249" t="str">
        <f aca="false">IF(G71&lt;&gt;"",B71,"")</f>
        <v/>
      </c>
      <c r="I71" s="247" t="str">
        <f aca="false">IF(G71&lt;&gt;"",C71,"")</f>
        <v/>
      </c>
      <c r="J71" s="248" t="str">
        <f aca="false">IF(G71&lt;&gt;"",D71,"")</f>
        <v/>
      </c>
      <c r="K71" s="248" t="str">
        <f aca="false">IF(G71&lt;&gt;"",E71,"")</f>
        <v/>
      </c>
      <c r="L71" s="247" t="str">
        <f aca="false">IF(G71&lt;&gt;"",'Γενικά Δεδομένα'!$I$6*365,"")</f>
        <v/>
      </c>
      <c r="M71" s="250" t="str">
        <f aca="false">IF(G71&lt;&gt;"",Υπολογισμοί!G66,"")</f>
        <v/>
      </c>
      <c r="N71" s="251" t="str">
        <f aca="false">IF(G71&lt;&gt;"",'Γενικά Δεδομένα'!$I$4,"")</f>
        <v/>
      </c>
      <c r="O71" s="250" t="str">
        <f aca="false">IF(G71&lt;&gt;"",M71*'Γενικά Δεδομένα'!$I$4,"")</f>
        <v/>
      </c>
      <c r="Q71" s="245" t="str">
        <f aca="false">IF(G71&lt;&gt;"",G71,"")</f>
        <v/>
      </c>
      <c r="R71" s="249" t="str">
        <f aca="false">IF(Q71&lt;&gt;"",H71,"")</f>
        <v/>
      </c>
      <c r="S71" s="252" t="str">
        <f aca="false">IF(Q71&lt;&gt;"",I71,"")</f>
        <v/>
      </c>
      <c r="T71" s="253"/>
      <c r="U71" s="254" t="str">
        <f aca="false">IF(Q71&lt;&gt;"",'Νέα ΦΣ'!D66,"")</f>
        <v/>
      </c>
      <c r="V71" s="233" t="str">
        <f aca="false">IF(Q71&lt;&gt;"",'Νέα ΦΣ'!M66,"")</f>
        <v/>
      </c>
      <c r="W71" s="233" t="str">
        <f aca="false">IF(Q71&lt;&gt;"",V71,"")</f>
        <v/>
      </c>
      <c r="X71" s="233" t="str">
        <f aca="false">IF(Q71&lt;&gt;"",'Νέα ΦΣ'!O66,"")</f>
        <v/>
      </c>
      <c r="Y71" s="248" t="str">
        <f aca="false">IF(Q71&lt;&gt;"",D71+E71,"")</f>
        <v/>
      </c>
      <c r="AA71" s="245" t="str">
        <f aca="false">IF(U71&lt;&gt;"",U71,"")</f>
        <v/>
      </c>
      <c r="AB71" s="249" t="str">
        <f aca="false">IF(AA71&lt;&gt;"",V71,"")</f>
        <v/>
      </c>
      <c r="AC71" s="249" t="str">
        <f aca="false">IF(AA71&lt;&gt;"",W71,"")</f>
        <v/>
      </c>
      <c r="AD71" s="249" t="str">
        <f aca="false">IF(AA71&lt;&gt;"",X71,"")</f>
        <v/>
      </c>
      <c r="AE71" s="249" t="str">
        <f aca="false">IF(Q71&lt;&gt;"",IF(AD71="ΝΑΙ",15,""),"")</f>
        <v/>
      </c>
      <c r="AF71" s="248" t="str">
        <f aca="false">IF(AA71&lt;&gt;"",D71+E71,"")</f>
        <v/>
      </c>
      <c r="AG71" s="249" t="str">
        <f aca="false">IF(AA71&lt;&gt;"",0,"")</f>
        <v/>
      </c>
      <c r="AH71" s="250" t="str">
        <f aca="false">+L71</f>
        <v/>
      </c>
      <c r="AI71" s="250" t="str">
        <f aca="false">IF(AA71&lt;&gt;"",Υπολογισμοί!H66,"")</f>
        <v/>
      </c>
      <c r="AJ71" s="255" t="str">
        <f aca="false">IF(AA71&lt;&gt;"",'Γενικά Δεδομένα'!$I$4,"")</f>
        <v/>
      </c>
      <c r="AK71" s="250" t="str">
        <f aca="false">IF(AA71&lt;&gt;"",AI71*AJ71,"")</f>
        <v/>
      </c>
      <c r="AM71" s="256"/>
      <c r="AO71" s="254" t="str">
        <f aca="false">IF(AA71&lt;&gt;"",AA71,"")</f>
        <v/>
      </c>
      <c r="AP71" s="233" t="str">
        <f aca="false">IF(AO71&lt;&gt;"",AB71,"")</f>
        <v/>
      </c>
      <c r="AQ71" s="233" t="str">
        <f aca="false">IF(AO71&lt;&gt;"",AC71,"")</f>
        <v/>
      </c>
      <c r="AR71" s="233" t="str">
        <f aca="false">IF(AO71&lt;&gt;"",AD71,"")</f>
        <v/>
      </c>
      <c r="AS71" s="248" t="str">
        <f aca="false">IF(AO71&lt;&gt;"",'Νέα ΦΣ'!I66+'Νέα ΦΣ'!J66,"")</f>
        <v/>
      </c>
      <c r="AT71" s="247" t="str">
        <f aca="false">IF(AO71&lt;&gt;"",'Νέα ΦΣ'!N66,"")</f>
        <v/>
      </c>
      <c r="AU71" s="247" t="str">
        <f aca="false">IF(AO71&lt;&gt;"",Υπολογισμοί!J66,"")</f>
        <v/>
      </c>
      <c r="AW71" s="233" t="str">
        <f aca="false">IF(Βραχίονες!C66&lt;&gt;"",Βραχίονες!F66+Βραχίονες!G66,"")</f>
        <v/>
      </c>
      <c r="AX71" s="247" t="str">
        <f aca="false">IF(Βραχίονες!C66&lt;&gt;"",Υπολογισμοί!K66,"")</f>
        <v/>
      </c>
      <c r="AY71" s="247" t="str">
        <f aca="false">IF(Βραχίονες!C66&lt;&gt;"",Υπολογισμοί!L66,"")</f>
        <v/>
      </c>
      <c r="AZ71" s="247" t="str">
        <f aca="false">IF(Βραχίονες!C66&lt;&gt;"",Υπολογισμοί!K66+Υπολογισμοί!L66,"")</f>
        <v/>
      </c>
    </row>
    <row r="72" customFormat="false" ht="10.2" hidden="false" customHeight="false" outlineLevel="0" collapsed="false">
      <c r="A72" s="245" t="str">
        <f aca="false">IF('Συμβατικά ΦΣ'!B67&lt;&gt;"",'Συμβατικά ΦΣ'!C67,"")</f>
        <v/>
      </c>
      <c r="B72" s="246" t="str">
        <f aca="false">IF('Συμβατικά ΦΣ'!B67&lt;&gt;"",'Συμβατικά ΦΣ'!I67,"")</f>
        <v/>
      </c>
      <c r="C72" s="247" t="str">
        <f aca="false">IF('Συμβατικά ΦΣ'!B67&lt;&gt;"",'Συμβατικά ΦΣ'!J67,"")</f>
        <v/>
      </c>
      <c r="D72" s="248" t="str">
        <f aca="false">IF('Συμβατικά ΦΣ'!B67&lt;&gt;"",'Συμβατικά ΦΣ'!L67,"")</f>
        <v/>
      </c>
      <c r="E72" s="246" t="str">
        <f aca="false">IF('Συμβατικά ΦΣ'!B67&lt;&gt;"",'Συμβατικά ΦΣ'!K67,"")</f>
        <v/>
      </c>
      <c r="G72" s="245" t="str">
        <f aca="false">IF(A72&lt;&gt;"",A72,"")</f>
        <v/>
      </c>
      <c r="H72" s="249" t="str">
        <f aca="false">IF(G72&lt;&gt;"",B72,"")</f>
        <v/>
      </c>
      <c r="I72" s="247" t="str">
        <f aca="false">IF(G72&lt;&gt;"",C72,"")</f>
        <v/>
      </c>
      <c r="J72" s="248" t="str">
        <f aca="false">IF(G72&lt;&gt;"",D72,"")</f>
        <v/>
      </c>
      <c r="K72" s="248" t="str">
        <f aca="false">IF(G72&lt;&gt;"",E72,"")</f>
        <v/>
      </c>
      <c r="L72" s="247" t="str">
        <f aca="false">IF(G72&lt;&gt;"",'Γενικά Δεδομένα'!$I$6*365,"")</f>
        <v/>
      </c>
      <c r="M72" s="250" t="str">
        <f aca="false">IF(G72&lt;&gt;"",Υπολογισμοί!G67,"")</f>
        <v/>
      </c>
      <c r="N72" s="251" t="str">
        <f aca="false">IF(G72&lt;&gt;"",'Γενικά Δεδομένα'!$I$4,"")</f>
        <v/>
      </c>
      <c r="O72" s="250" t="str">
        <f aca="false">IF(G72&lt;&gt;"",M72*'Γενικά Δεδομένα'!$I$4,"")</f>
        <v/>
      </c>
      <c r="Q72" s="245" t="str">
        <f aca="false">IF(G72&lt;&gt;"",G72,"")</f>
        <v/>
      </c>
      <c r="R72" s="249" t="str">
        <f aca="false">IF(Q72&lt;&gt;"",H72,"")</f>
        <v/>
      </c>
      <c r="S72" s="252" t="str">
        <f aca="false">IF(Q72&lt;&gt;"",I72,"")</f>
        <v/>
      </c>
      <c r="T72" s="253"/>
      <c r="U72" s="254" t="str">
        <f aca="false">IF(Q72&lt;&gt;"",'Νέα ΦΣ'!D67,"")</f>
        <v/>
      </c>
      <c r="V72" s="233" t="str">
        <f aca="false">IF(Q72&lt;&gt;"",'Νέα ΦΣ'!M67,"")</f>
        <v/>
      </c>
      <c r="W72" s="233" t="str">
        <f aca="false">IF(Q72&lt;&gt;"",V72,"")</f>
        <v/>
      </c>
      <c r="X72" s="233" t="str">
        <f aca="false">IF(Q72&lt;&gt;"",'Νέα ΦΣ'!O67,"")</f>
        <v/>
      </c>
      <c r="Y72" s="248" t="str">
        <f aca="false">IF(Q72&lt;&gt;"",D72+E72,"")</f>
        <v/>
      </c>
      <c r="AA72" s="245" t="str">
        <f aca="false">IF(U72&lt;&gt;"",U72,"")</f>
        <v/>
      </c>
      <c r="AB72" s="249" t="str">
        <f aca="false">IF(AA72&lt;&gt;"",V72,"")</f>
        <v/>
      </c>
      <c r="AC72" s="249" t="str">
        <f aca="false">IF(AA72&lt;&gt;"",W72,"")</f>
        <v/>
      </c>
      <c r="AD72" s="249" t="str">
        <f aca="false">IF(AA72&lt;&gt;"",X72,"")</f>
        <v/>
      </c>
      <c r="AE72" s="249" t="str">
        <f aca="false">IF(Q72&lt;&gt;"",IF(AD72="ΝΑΙ",15,""),"")</f>
        <v/>
      </c>
      <c r="AF72" s="248" t="str">
        <f aca="false">IF(AA72&lt;&gt;"",D72+E72,"")</f>
        <v/>
      </c>
      <c r="AG72" s="249" t="str">
        <f aca="false">IF(AA72&lt;&gt;"",0,"")</f>
        <v/>
      </c>
      <c r="AH72" s="250" t="str">
        <f aca="false">+L72</f>
        <v/>
      </c>
      <c r="AI72" s="250" t="str">
        <f aca="false">IF(AA72&lt;&gt;"",Υπολογισμοί!H67,"")</f>
        <v/>
      </c>
      <c r="AJ72" s="255" t="str">
        <f aca="false">IF(AA72&lt;&gt;"",'Γενικά Δεδομένα'!$I$4,"")</f>
        <v/>
      </c>
      <c r="AK72" s="250" t="str">
        <f aca="false">IF(AA72&lt;&gt;"",AI72*AJ72,"")</f>
        <v/>
      </c>
      <c r="AM72" s="256"/>
      <c r="AO72" s="254" t="str">
        <f aca="false">IF(AA72&lt;&gt;"",AA72,"")</f>
        <v/>
      </c>
      <c r="AP72" s="233" t="str">
        <f aca="false">IF(AO72&lt;&gt;"",AB72,"")</f>
        <v/>
      </c>
      <c r="AQ72" s="233" t="str">
        <f aca="false">IF(AO72&lt;&gt;"",AC72,"")</f>
        <v/>
      </c>
      <c r="AR72" s="233" t="str">
        <f aca="false">IF(AO72&lt;&gt;"",AD72,"")</f>
        <v/>
      </c>
      <c r="AS72" s="248" t="str">
        <f aca="false">IF(AO72&lt;&gt;"",'Νέα ΦΣ'!I67+'Νέα ΦΣ'!J67,"")</f>
        <v/>
      </c>
      <c r="AT72" s="247" t="str">
        <f aca="false">IF(AO72&lt;&gt;"",'Νέα ΦΣ'!N67,"")</f>
        <v/>
      </c>
      <c r="AU72" s="247" t="str">
        <f aca="false">IF(AO72&lt;&gt;"",Υπολογισμοί!J67,"")</f>
        <v/>
      </c>
      <c r="AW72" s="233" t="str">
        <f aca="false">IF(Βραχίονες!C67&lt;&gt;"",Βραχίονες!F67+Βραχίονες!G67,"")</f>
        <v/>
      </c>
      <c r="AX72" s="247" t="str">
        <f aca="false">IF(Βραχίονες!C67&lt;&gt;"",Υπολογισμοί!K67,"")</f>
        <v/>
      </c>
      <c r="AY72" s="247" t="str">
        <f aca="false">IF(Βραχίονες!C67&lt;&gt;"",Υπολογισμοί!L67,"")</f>
        <v/>
      </c>
      <c r="AZ72" s="247" t="str">
        <f aca="false">IF(Βραχίονες!C67&lt;&gt;"",Υπολογισμοί!K67+Υπολογισμοί!L67,"")</f>
        <v/>
      </c>
    </row>
    <row r="73" customFormat="false" ht="10.2" hidden="false" customHeight="false" outlineLevel="0" collapsed="false">
      <c r="A73" s="245" t="str">
        <f aca="false">IF('Συμβατικά ΦΣ'!B68&lt;&gt;"",'Συμβατικά ΦΣ'!C68,"")</f>
        <v/>
      </c>
      <c r="B73" s="246" t="str">
        <f aca="false">IF('Συμβατικά ΦΣ'!B68&lt;&gt;"",'Συμβατικά ΦΣ'!I68,"")</f>
        <v/>
      </c>
      <c r="C73" s="247" t="str">
        <f aca="false">IF('Συμβατικά ΦΣ'!B68&lt;&gt;"",'Συμβατικά ΦΣ'!J68,"")</f>
        <v/>
      </c>
      <c r="D73" s="248" t="str">
        <f aca="false">IF('Συμβατικά ΦΣ'!B68&lt;&gt;"",'Συμβατικά ΦΣ'!L68,"")</f>
        <v/>
      </c>
      <c r="E73" s="246" t="str">
        <f aca="false">IF('Συμβατικά ΦΣ'!B68&lt;&gt;"",'Συμβατικά ΦΣ'!K68,"")</f>
        <v/>
      </c>
      <c r="G73" s="245" t="str">
        <f aca="false">IF(A73&lt;&gt;"",A73,"")</f>
        <v/>
      </c>
      <c r="H73" s="249" t="str">
        <f aca="false">IF(G73&lt;&gt;"",B73,"")</f>
        <v/>
      </c>
      <c r="I73" s="247" t="str">
        <f aca="false">IF(G73&lt;&gt;"",C73,"")</f>
        <v/>
      </c>
      <c r="J73" s="248" t="str">
        <f aca="false">IF(G73&lt;&gt;"",D73,"")</f>
        <v/>
      </c>
      <c r="K73" s="248" t="str">
        <f aca="false">IF(G73&lt;&gt;"",E73,"")</f>
        <v/>
      </c>
      <c r="L73" s="247" t="str">
        <f aca="false">IF(G73&lt;&gt;"",'Γενικά Δεδομένα'!$I$6*365,"")</f>
        <v/>
      </c>
      <c r="M73" s="250" t="str">
        <f aca="false">IF(G73&lt;&gt;"",Υπολογισμοί!G68,"")</f>
        <v/>
      </c>
      <c r="N73" s="251" t="str">
        <f aca="false">IF(G73&lt;&gt;"",'Γενικά Δεδομένα'!$I$4,"")</f>
        <v/>
      </c>
      <c r="O73" s="250" t="str">
        <f aca="false">IF(G73&lt;&gt;"",M73*'Γενικά Δεδομένα'!$I$4,"")</f>
        <v/>
      </c>
      <c r="Q73" s="245" t="str">
        <f aca="false">IF(G73&lt;&gt;"",G73,"")</f>
        <v/>
      </c>
      <c r="R73" s="249" t="str">
        <f aca="false">IF(Q73&lt;&gt;"",H73,"")</f>
        <v/>
      </c>
      <c r="S73" s="252" t="str">
        <f aca="false">IF(Q73&lt;&gt;"",I73,"")</f>
        <v/>
      </c>
      <c r="T73" s="253"/>
      <c r="U73" s="254" t="str">
        <f aca="false">IF(Q73&lt;&gt;"",'Νέα ΦΣ'!D68,"")</f>
        <v/>
      </c>
      <c r="V73" s="233" t="str">
        <f aca="false">IF(Q73&lt;&gt;"",'Νέα ΦΣ'!M68,"")</f>
        <v/>
      </c>
      <c r="W73" s="233" t="str">
        <f aca="false">IF(Q73&lt;&gt;"",V73,"")</f>
        <v/>
      </c>
      <c r="X73" s="233" t="str">
        <f aca="false">IF(Q73&lt;&gt;"",'Νέα ΦΣ'!O68,"")</f>
        <v/>
      </c>
      <c r="Y73" s="248" t="str">
        <f aca="false">IF(Q73&lt;&gt;"",D73+E73,"")</f>
        <v/>
      </c>
      <c r="AA73" s="245" t="str">
        <f aca="false">IF(U73&lt;&gt;"",U73,"")</f>
        <v/>
      </c>
      <c r="AB73" s="249" t="str">
        <f aca="false">IF(AA73&lt;&gt;"",V73,"")</f>
        <v/>
      </c>
      <c r="AC73" s="249" t="str">
        <f aca="false">IF(AA73&lt;&gt;"",W73,"")</f>
        <v/>
      </c>
      <c r="AD73" s="249" t="str">
        <f aca="false">IF(AA73&lt;&gt;"",X73,"")</f>
        <v/>
      </c>
      <c r="AE73" s="249" t="str">
        <f aca="false">IF(Q73&lt;&gt;"",IF(AD73="ΝΑΙ",15,""),"")</f>
        <v/>
      </c>
      <c r="AF73" s="248" t="str">
        <f aca="false">IF(AA73&lt;&gt;"",D73+E73,"")</f>
        <v/>
      </c>
      <c r="AG73" s="249" t="str">
        <f aca="false">IF(AA73&lt;&gt;"",0,"")</f>
        <v/>
      </c>
      <c r="AH73" s="250" t="str">
        <f aca="false">+L73</f>
        <v/>
      </c>
      <c r="AI73" s="250" t="str">
        <f aca="false">IF(AA73&lt;&gt;"",Υπολογισμοί!H68,"")</f>
        <v/>
      </c>
      <c r="AJ73" s="255" t="str">
        <f aca="false">IF(AA73&lt;&gt;"",'Γενικά Δεδομένα'!$I$4,"")</f>
        <v/>
      </c>
      <c r="AK73" s="250" t="str">
        <f aca="false">IF(AA73&lt;&gt;"",AI73*AJ73,"")</f>
        <v/>
      </c>
      <c r="AM73" s="256"/>
      <c r="AO73" s="254" t="str">
        <f aca="false">IF(AA73&lt;&gt;"",AA73,"")</f>
        <v/>
      </c>
      <c r="AP73" s="233" t="str">
        <f aca="false">IF(AO73&lt;&gt;"",AB73,"")</f>
        <v/>
      </c>
      <c r="AQ73" s="233" t="str">
        <f aca="false">IF(AO73&lt;&gt;"",AC73,"")</f>
        <v/>
      </c>
      <c r="AR73" s="233" t="str">
        <f aca="false">IF(AO73&lt;&gt;"",AD73,"")</f>
        <v/>
      </c>
      <c r="AS73" s="248" t="str">
        <f aca="false">IF(AO73&lt;&gt;"",'Νέα ΦΣ'!I68+'Νέα ΦΣ'!J68,"")</f>
        <v/>
      </c>
      <c r="AT73" s="247" t="str">
        <f aca="false">IF(AO73&lt;&gt;"",'Νέα ΦΣ'!N68,"")</f>
        <v/>
      </c>
      <c r="AU73" s="247" t="str">
        <f aca="false">IF(AO73&lt;&gt;"",Υπολογισμοί!J68,"")</f>
        <v/>
      </c>
      <c r="AW73" s="233" t="str">
        <f aca="false">IF(Βραχίονες!C68&lt;&gt;"",Βραχίονες!F68+Βραχίονες!G68,"")</f>
        <v/>
      </c>
      <c r="AX73" s="247" t="str">
        <f aca="false">IF(Βραχίονες!C68&lt;&gt;"",Υπολογισμοί!K68,"")</f>
        <v/>
      </c>
      <c r="AY73" s="247" t="str">
        <f aca="false">IF(Βραχίονες!C68&lt;&gt;"",Υπολογισμοί!L68,"")</f>
        <v/>
      </c>
      <c r="AZ73" s="247" t="str">
        <f aca="false">IF(Βραχίονες!C68&lt;&gt;"",Υπολογισμοί!K68+Υπολογισμοί!L68,"")</f>
        <v/>
      </c>
    </row>
    <row r="74" customFormat="false" ht="10.2" hidden="false" customHeight="false" outlineLevel="0" collapsed="false">
      <c r="A74" s="245" t="str">
        <f aca="false">IF('Συμβατικά ΦΣ'!B69&lt;&gt;"",'Συμβατικά ΦΣ'!C69,"")</f>
        <v/>
      </c>
      <c r="B74" s="246" t="str">
        <f aca="false">IF('Συμβατικά ΦΣ'!B69&lt;&gt;"",'Συμβατικά ΦΣ'!I69,"")</f>
        <v/>
      </c>
      <c r="C74" s="247" t="str">
        <f aca="false">IF('Συμβατικά ΦΣ'!B69&lt;&gt;"",'Συμβατικά ΦΣ'!J69,"")</f>
        <v/>
      </c>
      <c r="D74" s="248" t="str">
        <f aca="false">IF('Συμβατικά ΦΣ'!B69&lt;&gt;"",'Συμβατικά ΦΣ'!L69,"")</f>
        <v/>
      </c>
      <c r="E74" s="246" t="str">
        <f aca="false">IF('Συμβατικά ΦΣ'!B69&lt;&gt;"",'Συμβατικά ΦΣ'!K69,"")</f>
        <v/>
      </c>
      <c r="G74" s="245" t="str">
        <f aca="false">IF(A74&lt;&gt;"",A74,"")</f>
        <v/>
      </c>
      <c r="H74" s="249" t="str">
        <f aca="false">IF(G74&lt;&gt;"",B74,"")</f>
        <v/>
      </c>
      <c r="I74" s="247" t="str">
        <f aca="false">IF(G74&lt;&gt;"",C74,"")</f>
        <v/>
      </c>
      <c r="J74" s="248" t="str">
        <f aca="false">IF(G74&lt;&gt;"",D74,"")</f>
        <v/>
      </c>
      <c r="K74" s="248" t="str">
        <f aca="false">IF(G74&lt;&gt;"",E74,"")</f>
        <v/>
      </c>
      <c r="L74" s="247" t="str">
        <f aca="false">IF(G74&lt;&gt;"",'Γενικά Δεδομένα'!$I$6*365,"")</f>
        <v/>
      </c>
      <c r="M74" s="250" t="str">
        <f aca="false">IF(G74&lt;&gt;"",Υπολογισμοί!G69,"")</f>
        <v/>
      </c>
      <c r="N74" s="251" t="str">
        <f aca="false">IF(G74&lt;&gt;"",'Γενικά Δεδομένα'!$I$4,"")</f>
        <v/>
      </c>
      <c r="O74" s="250" t="str">
        <f aca="false">IF(G74&lt;&gt;"",M74*'Γενικά Δεδομένα'!$I$4,"")</f>
        <v/>
      </c>
      <c r="Q74" s="245" t="str">
        <f aca="false">IF(G74&lt;&gt;"",G74,"")</f>
        <v/>
      </c>
      <c r="R74" s="249" t="str">
        <f aca="false">IF(Q74&lt;&gt;"",H74,"")</f>
        <v/>
      </c>
      <c r="S74" s="252" t="str">
        <f aca="false">IF(Q74&lt;&gt;"",I74,"")</f>
        <v/>
      </c>
      <c r="T74" s="253"/>
      <c r="U74" s="254" t="str">
        <f aca="false">IF(Q74&lt;&gt;"",'Νέα ΦΣ'!D69,"")</f>
        <v/>
      </c>
      <c r="V74" s="233" t="str">
        <f aca="false">IF(Q74&lt;&gt;"",'Νέα ΦΣ'!M69,"")</f>
        <v/>
      </c>
      <c r="W74" s="233" t="str">
        <f aca="false">IF(Q74&lt;&gt;"",V74,"")</f>
        <v/>
      </c>
      <c r="X74" s="233" t="str">
        <f aca="false">IF(Q74&lt;&gt;"",'Νέα ΦΣ'!O69,"")</f>
        <v/>
      </c>
      <c r="Y74" s="248" t="str">
        <f aca="false">IF(Q74&lt;&gt;"",D74+E74,"")</f>
        <v/>
      </c>
      <c r="AA74" s="245" t="str">
        <f aca="false">IF(U74&lt;&gt;"",U74,"")</f>
        <v/>
      </c>
      <c r="AB74" s="249" t="str">
        <f aca="false">IF(AA74&lt;&gt;"",V74,"")</f>
        <v/>
      </c>
      <c r="AC74" s="249" t="str">
        <f aca="false">IF(AA74&lt;&gt;"",W74,"")</f>
        <v/>
      </c>
      <c r="AD74" s="249" t="str">
        <f aca="false">IF(AA74&lt;&gt;"",X74,"")</f>
        <v/>
      </c>
      <c r="AE74" s="249" t="str">
        <f aca="false">IF(Q74&lt;&gt;"",IF(AD74="ΝΑΙ",15,""),"")</f>
        <v/>
      </c>
      <c r="AF74" s="248" t="str">
        <f aca="false">IF(AA74&lt;&gt;"",D74+E74,"")</f>
        <v/>
      </c>
      <c r="AG74" s="249" t="str">
        <f aca="false">IF(AA74&lt;&gt;"",0,"")</f>
        <v/>
      </c>
      <c r="AH74" s="250" t="str">
        <f aca="false">+L74</f>
        <v/>
      </c>
      <c r="AI74" s="250" t="str">
        <f aca="false">IF(AA74&lt;&gt;"",Υπολογισμοί!H69,"")</f>
        <v/>
      </c>
      <c r="AJ74" s="255" t="str">
        <f aca="false">IF(AA74&lt;&gt;"",'Γενικά Δεδομένα'!$I$4,"")</f>
        <v/>
      </c>
      <c r="AK74" s="250" t="str">
        <f aca="false">IF(AA74&lt;&gt;"",AI74*AJ74,"")</f>
        <v/>
      </c>
      <c r="AM74" s="256"/>
      <c r="AO74" s="254" t="str">
        <f aca="false">IF(AA74&lt;&gt;"",AA74,"")</f>
        <v/>
      </c>
      <c r="AP74" s="233" t="str">
        <f aca="false">IF(AO74&lt;&gt;"",AB74,"")</f>
        <v/>
      </c>
      <c r="AQ74" s="233" t="str">
        <f aca="false">IF(AO74&lt;&gt;"",AC74,"")</f>
        <v/>
      </c>
      <c r="AR74" s="233" t="str">
        <f aca="false">IF(AO74&lt;&gt;"",AD74,"")</f>
        <v/>
      </c>
      <c r="AS74" s="248" t="str">
        <f aca="false">IF(AO74&lt;&gt;"",'Νέα ΦΣ'!I69+'Νέα ΦΣ'!J69,"")</f>
        <v/>
      </c>
      <c r="AT74" s="247" t="str">
        <f aca="false">IF(AO74&lt;&gt;"",'Νέα ΦΣ'!N69,"")</f>
        <v/>
      </c>
      <c r="AU74" s="247" t="str">
        <f aca="false">IF(AO74&lt;&gt;"",Υπολογισμοί!J69,"")</f>
        <v/>
      </c>
      <c r="AW74" s="233" t="str">
        <f aca="false">IF(Βραχίονες!C69&lt;&gt;"",Βραχίονες!F69+Βραχίονες!G69,"")</f>
        <v/>
      </c>
      <c r="AX74" s="247" t="str">
        <f aca="false">IF(Βραχίονες!C69&lt;&gt;"",Υπολογισμοί!K69,"")</f>
        <v/>
      </c>
      <c r="AY74" s="247" t="str">
        <f aca="false">IF(Βραχίονες!C69&lt;&gt;"",Υπολογισμοί!L69,"")</f>
        <v/>
      </c>
      <c r="AZ74" s="247" t="str">
        <f aca="false">IF(Βραχίονες!C69&lt;&gt;"",Υπολογισμοί!K69+Υπολογισμοί!L69,"")</f>
        <v/>
      </c>
    </row>
    <row r="75" customFormat="false" ht="10.2" hidden="false" customHeight="false" outlineLevel="0" collapsed="false">
      <c r="A75" s="245" t="str">
        <f aca="false">IF('Συμβατικά ΦΣ'!B70&lt;&gt;"",'Συμβατικά ΦΣ'!C70,"")</f>
        <v/>
      </c>
      <c r="B75" s="246" t="str">
        <f aca="false">IF('Συμβατικά ΦΣ'!B70&lt;&gt;"",'Συμβατικά ΦΣ'!I70,"")</f>
        <v/>
      </c>
      <c r="C75" s="247" t="str">
        <f aca="false">IF('Συμβατικά ΦΣ'!B70&lt;&gt;"",'Συμβατικά ΦΣ'!J70,"")</f>
        <v/>
      </c>
      <c r="D75" s="248" t="str">
        <f aca="false">IF('Συμβατικά ΦΣ'!B70&lt;&gt;"",'Συμβατικά ΦΣ'!L70,"")</f>
        <v/>
      </c>
      <c r="E75" s="246" t="str">
        <f aca="false">IF('Συμβατικά ΦΣ'!B70&lt;&gt;"",'Συμβατικά ΦΣ'!K70,"")</f>
        <v/>
      </c>
      <c r="G75" s="245" t="str">
        <f aca="false">IF(A75&lt;&gt;"",A75,"")</f>
        <v/>
      </c>
      <c r="H75" s="249" t="str">
        <f aca="false">IF(G75&lt;&gt;"",B75,"")</f>
        <v/>
      </c>
      <c r="I75" s="247" t="str">
        <f aca="false">IF(G75&lt;&gt;"",C75,"")</f>
        <v/>
      </c>
      <c r="J75" s="248" t="str">
        <f aca="false">IF(G75&lt;&gt;"",D75,"")</f>
        <v/>
      </c>
      <c r="K75" s="248" t="str">
        <f aca="false">IF(G75&lt;&gt;"",E75,"")</f>
        <v/>
      </c>
      <c r="L75" s="247" t="str">
        <f aca="false">IF(G75&lt;&gt;"",'Γενικά Δεδομένα'!$I$6*365,"")</f>
        <v/>
      </c>
      <c r="M75" s="250" t="str">
        <f aca="false">IF(G75&lt;&gt;"",Υπολογισμοί!G70,"")</f>
        <v/>
      </c>
      <c r="N75" s="251" t="str">
        <f aca="false">IF(G75&lt;&gt;"",'Γενικά Δεδομένα'!$I$4,"")</f>
        <v/>
      </c>
      <c r="O75" s="250" t="str">
        <f aca="false">IF(G75&lt;&gt;"",M75*'Γενικά Δεδομένα'!$I$4,"")</f>
        <v/>
      </c>
      <c r="Q75" s="245" t="str">
        <f aca="false">IF(G75&lt;&gt;"",G75,"")</f>
        <v/>
      </c>
      <c r="R75" s="249" t="str">
        <f aca="false">IF(Q75&lt;&gt;"",H75,"")</f>
        <v/>
      </c>
      <c r="S75" s="252" t="str">
        <f aca="false">IF(Q75&lt;&gt;"",I75,"")</f>
        <v/>
      </c>
      <c r="T75" s="253"/>
      <c r="U75" s="254" t="str">
        <f aca="false">IF(Q75&lt;&gt;"",'Νέα ΦΣ'!D70,"")</f>
        <v/>
      </c>
      <c r="V75" s="233" t="str">
        <f aca="false">IF(Q75&lt;&gt;"",'Νέα ΦΣ'!M70,"")</f>
        <v/>
      </c>
      <c r="W75" s="233" t="str">
        <f aca="false">IF(Q75&lt;&gt;"",V75,"")</f>
        <v/>
      </c>
      <c r="X75" s="233" t="str">
        <f aca="false">IF(Q75&lt;&gt;"",'Νέα ΦΣ'!O70,"")</f>
        <v/>
      </c>
      <c r="Y75" s="248" t="str">
        <f aca="false">IF(Q75&lt;&gt;"",D75+E75,"")</f>
        <v/>
      </c>
      <c r="AA75" s="245" t="str">
        <f aca="false">IF(U75&lt;&gt;"",U75,"")</f>
        <v/>
      </c>
      <c r="AB75" s="249" t="str">
        <f aca="false">IF(AA75&lt;&gt;"",V75,"")</f>
        <v/>
      </c>
      <c r="AC75" s="249" t="str">
        <f aca="false">IF(AA75&lt;&gt;"",W75,"")</f>
        <v/>
      </c>
      <c r="AD75" s="249" t="str">
        <f aca="false">IF(AA75&lt;&gt;"",X75,"")</f>
        <v/>
      </c>
      <c r="AE75" s="249" t="str">
        <f aca="false">IF(Q75&lt;&gt;"",IF(AD75="ΝΑΙ",15,""),"")</f>
        <v/>
      </c>
      <c r="AF75" s="248" t="str">
        <f aca="false">IF(AA75&lt;&gt;"",D75+E75,"")</f>
        <v/>
      </c>
      <c r="AG75" s="249" t="str">
        <f aca="false">IF(AA75&lt;&gt;"",0,"")</f>
        <v/>
      </c>
      <c r="AH75" s="250" t="str">
        <f aca="false">+L75</f>
        <v/>
      </c>
      <c r="AI75" s="250" t="str">
        <f aca="false">IF(AA75&lt;&gt;"",Υπολογισμοί!H70,"")</f>
        <v/>
      </c>
      <c r="AJ75" s="255" t="str">
        <f aca="false">IF(AA75&lt;&gt;"",'Γενικά Δεδομένα'!$I$4,"")</f>
        <v/>
      </c>
      <c r="AK75" s="250" t="str">
        <f aca="false">IF(AA75&lt;&gt;"",AI75*AJ75,"")</f>
        <v/>
      </c>
      <c r="AM75" s="256"/>
      <c r="AO75" s="254" t="str">
        <f aca="false">IF(AA75&lt;&gt;"",AA75,"")</f>
        <v/>
      </c>
      <c r="AP75" s="233" t="str">
        <f aca="false">IF(AO75&lt;&gt;"",AB75,"")</f>
        <v/>
      </c>
      <c r="AQ75" s="233" t="str">
        <f aca="false">IF(AO75&lt;&gt;"",AC75,"")</f>
        <v/>
      </c>
      <c r="AR75" s="233" t="str">
        <f aca="false">IF(AO75&lt;&gt;"",AD75,"")</f>
        <v/>
      </c>
      <c r="AS75" s="248" t="str">
        <f aca="false">IF(AO75&lt;&gt;"",'Νέα ΦΣ'!I70+'Νέα ΦΣ'!J70,"")</f>
        <v/>
      </c>
      <c r="AT75" s="247" t="str">
        <f aca="false">IF(AO75&lt;&gt;"",'Νέα ΦΣ'!N70,"")</f>
        <v/>
      </c>
      <c r="AU75" s="247" t="str">
        <f aca="false">IF(AO75&lt;&gt;"",Υπολογισμοί!J70,"")</f>
        <v/>
      </c>
      <c r="AW75" s="233" t="str">
        <f aca="false">IF(Βραχίονες!C70&lt;&gt;"",Βραχίονες!F70+Βραχίονες!G70,"")</f>
        <v/>
      </c>
      <c r="AX75" s="247" t="str">
        <f aca="false">IF(Βραχίονες!C70&lt;&gt;"",Υπολογισμοί!K70,"")</f>
        <v/>
      </c>
      <c r="AY75" s="247" t="str">
        <f aca="false">IF(Βραχίονες!C70&lt;&gt;"",Υπολογισμοί!L70,"")</f>
        <v/>
      </c>
      <c r="AZ75" s="247" t="str">
        <f aca="false">IF(Βραχίονες!C70&lt;&gt;"",Υπολογισμοί!K70+Υπολογισμοί!L70,"")</f>
        <v/>
      </c>
    </row>
    <row r="76" customFormat="false" ht="10.2" hidden="false" customHeight="false" outlineLevel="0" collapsed="false">
      <c r="A76" s="245" t="str">
        <f aca="false">IF('Συμβατικά ΦΣ'!B71&lt;&gt;"",'Συμβατικά ΦΣ'!C71,"")</f>
        <v/>
      </c>
      <c r="B76" s="246" t="str">
        <f aca="false">IF('Συμβατικά ΦΣ'!B71&lt;&gt;"",'Συμβατικά ΦΣ'!I71,"")</f>
        <v/>
      </c>
      <c r="C76" s="247" t="str">
        <f aca="false">IF('Συμβατικά ΦΣ'!B71&lt;&gt;"",'Συμβατικά ΦΣ'!J71,"")</f>
        <v/>
      </c>
      <c r="D76" s="248" t="str">
        <f aca="false">IF('Συμβατικά ΦΣ'!B71&lt;&gt;"",'Συμβατικά ΦΣ'!L71,"")</f>
        <v/>
      </c>
      <c r="E76" s="246" t="str">
        <f aca="false">IF('Συμβατικά ΦΣ'!B71&lt;&gt;"",'Συμβατικά ΦΣ'!K71,"")</f>
        <v/>
      </c>
      <c r="G76" s="245" t="str">
        <f aca="false">IF(A76&lt;&gt;"",A76,"")</f>
        <v/>
      </c>
      <c r="H76" s="249" t="str">
        <f aca="false">IF(G76&lt;&gt;"",B76,"")</f>
        <v/>
      </c>
      <c r="I76" s="247" t="str">
        <f aca="false">IF(G76&lt;&gt;"",C76,"")</f>
        <v/>
      </c>
      <c r="J76" s="248" t="str">
        <f aca="false">IF(G76&lt;&gt;"",D76,"")</f>
        <v/>
      </c>
      <c r="K76" s="248" t="str">
        <f aca="false">IF(G76&lt;&gt;"",E76,"")</f>
        <v/>
      </c>
      <c r="L76" s="247" t="str">
        <f aca="false">IF(G76&lt;&gt;"",'Γενικά Δεδομένα'!$I$6*365,"")</f>
        <v/>
      </c>
      <c r="M76" s="250" t="str">
        <f aca="false">IF(G76&lt;&gt;"",Υπολογισμοί!G71,"")</f>
        <v/>
      </c>
      <c r="N76" s="251" t="str">
        <f aca="false">IF(G76&lt;&gt;"",'Γενικά Δεδομένα'!$I$4,"")</f>
        <v/>
      </c>
      <c r="O76" s="250" t="str">
        <f aca="false">IF(G76&lt;&gt;"",M76*'Γενικά Δεδομένα'!$I$4,"")</f>
        <v/>
      </c>
      <c r="Q76" s="245" t="str">
        <f aca="false">IF(G76&lt;&gt;"",G76,"")</f>
        <v/>
      </c>
      <c r="R76" s="249" t="str">
        <f aca="false">IF(Q76&lt;&gt;"",H76,"")</f>
        <v/>
      </c>
      <c r="S76" s="252" t="str">
        <f aca="false">IF(Q76&lt;&gt;"",I76,"")</f>
        <v/>
      </c>
      <c r="T76" s="253"/>
      <c r="U76" s="254" t="str">
        <f aca="false">IF(Q76&lt;&gt;"",'Νέα ΦΣ'!D71,"")</f>
        <v/>
      </c>
      <c r="V76" s="233" t="str">
        <f aca="false">IF(Q76&lt;&gt;"",'Νέα ΦΣ'!M71,"")</f>
        <v/>
      </c>
      <c r="W76" s="233" t="str">
        <f aca="false">IF(Q76&lt;&gt;"",V76,"")</f>
        <v/>
      </c>
      <c r="X76" s="233" t="str">
        <f aca="false">IF(Q76&lt;&gt;"",'Νέα ΦΣ'!O71,"")</f>
        <v/>
      </c>
      <c r="Y76" s="248" t="str">
        <f aca="false">IF(Q76&lt;&gt;"",D76+E76,"")</f>
        <v/>
      </c>
      <c r="AA76" s="245" t="str">
        <f aca="false">IF(U76&lt;&gt;"",U76,"")</f>
        <v/>
      </c>
      <c r="AB76" s="249" t="str">
        <f aca="false">IF(AA76&lt;&gt;"",V76,"")</f>
        <v/>
      </c>
      <c r="AC76" s="249" t="str">
        <f aca="false">IF(AA76&lt;&gt;"",W76,"")</f>
        <v/>
      </c>
      <c r="AD76" s="249" t="str">
        <f aca="false">IF(AA76&lt;&gt;"",X76,"")</f>
        <v/>
      </c>
      <c r="AE76" s="249" t="str">
        <f aca="false">IF(Q76&lt;&gt;"",IF(AD76="ΝΑΙ",15,""),"")</f>
        <v/>
      </c>
      <c r="AF76" s="248" t="str">
        <f aca="false">IF(AA76&lt;&gt;"",D76+E76,"")</f>
        <v/>
      </c>
      <c r="AG76" s="249" t="str">
        <f aca="false">IF(AA76&lt;&gt;"",0,"")</f>
        <v/>
      </c>
      <c r="AH76" s="250" t="str">
        <f aca="false">+L76</f>
        <v/>
      </c>
      <c r="AI76" s="250" t="str">
        <f aca="false">IF(AA76&lt;&gt;"",Υπολογισμοί!H71,"")</f>
        <v/>
      </c>
      <c r="AJ76" s="255" t="str">
        <f aca="false">IF(AA76&lt;&gt;"",'Γενικά Δεδομένα'!$I$4,"")</f>
        <v/>
      </c>
      <c r="AK76" s="250" t="str">
        <f aca="false">IF(AA76&lt;&gt;"",AI76*AJ76,"")</f>
        <v/>
      </c>
      <c r="AM76" s="256"/>
      <c r="AO76" s="254" t="str">
        <f aca="false">IF(AA76&lt;&gt;"",AA76,"")</f>
        <v/>
      </c>
      <c r="AP76" s="233" t="str">
        <f aca="false">IF(AO76&lt;&gt;"",AB76,"")</f>
        <v/>
      </c>
      <c r="AQ76" s="233" t="str">
        <f aca="false">IF(AO76&lt;&gt;"",AC76,"")</f>
        <v/>
      </c>
      <c r="AR76" s="233" t="str">
        <f aca="false">IF(AO76&lt;&gt;"",AD76,"")</f>
        <v/>
      </c>
      <c r="AS76" s="248" t="str">
        <f aca="false">IF(AO76&lt;&gt;"",'Νέα ΦΣ'!I71+'Νέα ΦΣ'!J71,"")</f>
        <v/>
      </c>
      <c r="AT76" s="247" t="str">
        <f aca="false">IF(AO76&lt;&gt;"",'Νέα ΦΣ'!N71,"")</f>
        <v/>
      </c>
      <c r="AU76" s="247" t="str">
        <f aca="false">IF(AO76&lt;&gt;"",Υπολογισμοί!J71,"")</f>
        <v/>
      </c>
      <c r="AW76" s="233" t="str">
        <f aca="false">IF(Βραχίονες!C71&lt;&gt;"",Βραχίονες!F71+Βραχίονες!G71,"")</f>
        <v/>
      </c>
      <c r="AX76" s="247" t="str">
        <f aca="false">IF(Βραχίονες!C71&lt;&gt;"",Υπολογισμοί!K71,"")</f>
        <v/>
      </c>
      <c r="AY76" s="247" t="str">
        <f aca="false">IF(Βραχίονες!C71&lt;&gt;"",Υπολογισμοί!L71,"")</f>
        <v/>
      </c>
      <c r="AZ76" s="247" t="str">
        <f aca="false">IF(Βραχίονες!C71&lt;&gt;"",Υπολογισμοί!K71+Υπολογισμοί!L71,"")</f>
        <v/>
      </c>
    </row>
    <row r="77" customFormat="false" ht="10.2" hidden="false" customHeight="false" outlineLevel="0" collapsed="false">
      <c r="A77" s="245" t="str">
        <f aca="false">IF('Συμβατικά ΦΣ'!B72&lt;&gt;"",'Συμβατικά ΦΣ'!C72,"")</f>
        <v/>
      </c>
      <c r="B77" s="246" t="str">
        <f aca="false">IF('Συμβατικά ΦΣ'!B72&lt;&gt;"",'Συμβατικά ΦΣ'!I72,"")</f>
        <v/>
      </c>
      <c r="C77" s="247" t="str">
        <f aca="false">IF('Συμβατικά ΦΣ'!B72&lt;&gt;"",'Συμβατικά ΦΣ'!J72,"")</f>
        <v/>
      </c>
      <c r="D77" s="248" t="str">
        <f aca="false">IF('Συμβατικά ΦΣ'!B72&lt;&gt;"",'Συμβατικά ΦΣ'!L72,"")</f>
        <v/>
      </c>
      <c r="E77" s="246" t="str">
        <f aca="false">IF('Συμβατικά ΦΣ'!B72&lt;&gt;"",'Συμβατικά ΦΣ'!K72,"")</f>
        <v/>
      </c>
      <c r="G77" s="245" t="str">
        <f aca="false">IF(A77&lt;&gt;"",A77,"")</f>
        <v/>
      </c>
      <c r="H77" s="249" t="str">
        <f aca="false">IF(G77&lt;&gt;"",B77,"")</f>
        <v/>
      </c>
      <c r="I77" s="247" t="str">
        <f aca="false">IF(G77&lt;&gt;"",C77,"")</f>
        <v/>
      </c>
      <c r="J77" s="248" t="str">
        <f aca="false">IF(G77&lt;&gt;"",D77,"")</f>
        <v/>
      </c>
      <c r="K77" s="248" t="str">
        <f aca="false">IF(G77&lt;&gt;"",E77,"")</f>
        <v/>
      </c>
      <c r="L77" s="247" t="str">
        <f aca="false">IF(G77&lt;&gt;"",'Γενικά Δεδομένα'!$I$6*365,"")</f>
        <v/>
      </c>
      <c r="M77" s="250" t="str">
        <f aca="false">IF(G77&lt;&gt;"",Υπολογισμοί!G72,"")</f>
        <v/>
      </c>
      <c r="N77" s="251" t="str">
        <f aca="false">IF(G77&lt;&gt;"",'Γενικά Δεδομένα'!$I$4,"")</f>
        <v/>
      </c>
      <c r="O77" s="250" t="str">
        <f aca="false">IF(G77&lt;&gt;"",M77*'Γενικά Δεδομένα'!$I$4,"")</f>
        <v/>
      </c>
      <c r="Q77" s="245" t="str">
        <f aca="false">IF(G77&lt;&gt;"",G77,"")</f>
        <v/>
      </c>
      <c r="R77" s="249" t="str">
        <f aca="false">IF(Q77&lt;&gt;"",H77,"")</f>
        <v/>
      </c>
      <c r="S77" s="252" t="str">
        <f aca="false">IF(Q77&lt;&gt;"",I77,"")</f>
        <v/>
      </c>
      <c r="T77" s="253"/>
      <c r="U77" s="254" t="str">
        <f aca="false">IF(Q77&lt;&gt;"",'Νέα ΦΣ'!D72,"")</f>
        <v/>
      </c>
      <c r="V77" s="233" t="str">
        <f aca="false">IF(Q77&lt;&gt;"",'Νέα ΦΣ'!M72,"")</f>
        <v/>
      </c>
      <c r="W77" s="233" t="str">
        <f aca="false">IF(Q77&lt;&gt;"",V77,"")</f>
        <v/>
      </c>
      <c r="X77" s="233" t="str">
        <f aca="false">IF(Q77&lt;&gt;"",'Νέα ΦΣ'!O72,"")</f>
        <v/>
      </c>
      <c r="Y77" s="248" t="str">
        <f aca="false">IF(Q77&lt;&gt;"",D77+E77,"")</f>
        <v/>
      </c>
      <c r="AA77" s="245" t="str">
        <f aca="false">IF(U77&lt;&gt;"",U77,"")</f>
        <v/>
      </c>
      <c r="AB77" s="249" t="str">
        <f aca="false">IF(AA77&lt;&gt;"",V77,"")</f>
        <v/>
      </c>
      <c r="AC77" s="249" t="str">
        <f aca="false">IF(AA77&lt;&gt;"",W77,"")</f>
        <v/>
      </c>
      <c r="AD77" s="249" t="str">
        <f aca="false">IF(AA77&lt;&gt;"",X77,"")</f>
        <v/>
      </c>
      <c r="AE77" s="249" t="str">
        <f aca="false">IF(Q77&lt;&gt;"",IF(AD77="ΝΑΙ",15,""),"")</f>
        <v/>
      </c>
      <c r="AF77" s="248" t="str">
        <f aca="false">IF(AA77&lt;&gt;"",D77+E77,"")</f>
        <v/>
      </c>
      <c r="AG77" s="249" t="str">
        <f aca="false">IF(AA77&lt;&gt;"",0,"")</f>
        <v/>
      </c>
      <c r="AH77" s="250" t="str">
        <f aca="false">+L77</f>
        <v/>
      </c>
      <c r="AI77" s="250" t="str">
        <f aca="false">IF(AA77&lt;&gt;"",Υπολογισμοί!H72,"")</f>
        <v/>
      </c>
      <c r="AJ77" s="255" t="str">
        <f aca="false">IF(AA77&lt;&gt;"",'Γενικά Δεδομένα'!$I$4,"")</f>
        <v/>
      </c>
      <c r="AK77" s="250" t="str">
        <f aca="false">IF(AA77&lt;&gt;"",AI77*AJ77,"")</f>
        <v/>
      </c>
      <c r="AM77" s="256"/>
      <c r="AO77" s="254" t="str">
        <f aca="false">IF(AA77&lt;&gt;"",AA77,"")</f>
        <v/>
      </c>
      <c r="AP77" s="233" t="str">
        <f aca="false">IF(AO77&lt;&gt;"",AB77,"")</f>
        <v/>
      </c>
      <c r="AQ77" s="233" t="str">
        <f aca="false">IF(AO77&lt;&gt;"",AC77,"")</f>
        <v/>
      </c>
      <c r="AR77" s="233" t="str">
        <f aca="false">IF(AO77&lt;&gt;"",AD77,"")</f>
        <v/>
      </c>
      <c r="AS77" s="248" t="str">
        <f aca="false">IF(AO77&lt;&gt;"",'Νέα ΦΣ'!I72+'Νέα ΦΣ'!J72,"")</f>
        <v/>
      </c>
      <c r="AT77" s="247" t="str">
        <f aca="false">IF(AO77&lt;&gt;"",'Νέα ΦΣ'!N72,"")</f>
        <v/>
      </c>
      <c r="AU77" s="247" t="str">
        <f aca="false">IF(AO77&lt;&gt;"",Υπολογισμοί!J72,"")</f>
        <v/>
      </c>
      <c r="AW77" s="233" t="str">
        <f aca="false">IF(Βραχίονες!C72&lt;&gt;"",Βραχίονες!F72+Βραχίονες!G72,"")</f>
        <v/>
      </c>
      <c r="AX77" s="247" t="str">
        <f aca="false">IF(Βραχίονες!C72&lt;&gt;"",Υπολογισμοί!K72,"")</f>
        <v/>
      </c>
      <c r="AY77" s="247" t="str">
        <f aca="false">IF(Βραχίονες!C72&lt;&gt;"",Υπολογισμοί!L72,"")</f>
        <v/>
      </c>
      <c r="AZ77" s="247" t="str">
        <f aca="false">IF(Βραχίονες!C72&lt;&gt;"",Υπολογισμοί!K72+Υπολογισμοί!L72,"")</f>
        <v/>
      </c>
    </row>
    <row r="78" customFormat="false" ht="10.2" hidden="false" customHeight="false" outlineLevel="0" collapsed="false">
      <c r="A78" s="245" t="str">
        <f aca="false">IF('Συμβατικά ΦΣ'!B73&lt;&gt;"",'Συμβατικά ΦΣ'!C73,"")</f>
        <v/>
      </c>
      <c r="B78" s="246" t="str">
        <f aca="false">IF('Συμβατικά ΦΣ'!B73&lt;&gt;"",'Συμβατικά ΦΣ'!I73,"")</f>
        <v/>
      </c>
      <c r="C78" s="247" t="str">
        <f aca="false">IF('Συμβατικά ΦΣ'!B73&lt;&gt;"",'Συμβατικά ΦΣ'!J73,"")</f>
        <v/>
      </c>
      <c r="D78" s="248" t="str">
        <f aca="false">IF('Συμβατικά ΦΣ'!B73&lt;&gt;"",'Συμβατικά ΦΣ'!L73,"")</f>
        <v/>
      </c>
      <c r="E78" s="246" t="str">
        <f aca="false">IF('Συμβατικά ΦΣ'!B73&lt;&gt;"",'Συμβατικά ΦΣ'!K73,"")</f>
        <v/>
      </c>
      <c r="G78" s="245" t="str">
        <f aca="false">IF(A78&lt;&gt;"",A78,"")</f>
        <v/>
      </c>
      <c r="H78" s="249" t="str">
        <f aca="false">IF(G78&lt;&gt;"",B78,"")</f>
        <v/>
      </c>
      <c r="I78" s="247" t="str">
        <f aca="false">IF(G78&lt;&gt;"",C78,"")</f>
        <v/>
      </c>
      <c r="J78" s="248" t="str">
        <f aca="false">IF(G78&lt;&gt;"",D78,"")</f>
        <v/>
      </c>
      <c r="K78" s="248" t="str">
        <f aca="false">IF(G78&lt;&gt;"",E78,"")</f>
        <v/>
      </c>
      <c r="L78" s="247" t="str">
        <f aca="false">IF(G78&lt;&gt;"",'Γενικά Δεδομένα'!$I$6*365,"")</f>
        <v/>
      </c>
      <c r="M78" s="250" t="str">
        <f aca="false">IF(G78&lt;&gt;"",Υπολογισμοί!G73,"")</f>
        <v/>
      </c>
      <c r="N78" s="251" t="str">
        <f aca="false">IF(G78&lt;&gt;"",'Γενικά Δεδομένα'!$I$4,"")</f>
        <v/>
      </c>
      <c r="O78" s="250" t="str">
        <f aca="false">IF(G78&lt;&gt;"",M78*'Γενικά Δεδομένα'!$I$4,"")</f>
        <v/>
      </c>
      <c r="Q78" s="245" t="str">
        <f aca="false">IF(G78&lt;&gt;"",G78,"")</f>
        <v/>
      </c>
      <c r="R78" s="249" t="str">
        <f aca="false">IF(Q78&lt;&gt;"",H78,"")</f>
        <v/>
      </c>
      <c r="S78" s="252" t="str">
        <f aca="false">IF(Q78&lt;&gt;"",I78,"")</f>
        <v/>
      </c>
      <c r="T78" s="253"/>
      <c r="U78" s="254" t="str">
        <f aca="false">IF(Q78&lt;&gt;"",'Νέα ΦΣ'!D73,"")</f>
        <v/>
      </c>
      <c r="V78" s="233" t="str">
        <f aca="false">IF(Q78&lt;&gt;"",'Νέα ΦΣ'!M73,"")</f>
        <v/>
      </c>
      <c r="W78" s="233" t="str">
        <f aca="false">IF(Q78&lt;&gt;"",V78,"")</f>
        <v/>
      </c>
      <c r="X78" s="233" t="str">
        <f aca="false">IF(Q78&lt;&gt;"",'Νέα ΦΣ'!O73,"")</f>
        <v/>
      </c>
      <c r="Y78" s="248" t="str">
        <f aca="false">IF(Q78&lt;&gt;"",D78+E78,"")</f>
        <v/>
      </c>
      <c r="AA78" s="245" t="str">
        <f aca="false">IF(U78&lt;&gt;"",U78,"")</f>
        <v/>
      </c>
      <c r="AB78" s="249" t="str">
        <f aca="false">IF(AA78&lt;&gt;"",V78,"")</f>
        <v/>
      </c>
      <c r="AC78" s="249" t="str">
        <f aca="false">IF(AA78&lt;&gt;"",W78,"")</f>
        <v/>
      </c>
      <c r="AD78" s="249" t="str">
        <f aca="false">IF(AA78&lt;&gt;"",X78,"")</f>
        <v/>
      </c>
      <c r="AE78" s="249" t="str">
        <f aca="false">IF(Q78&lt;&gt;"",IF(AD78="ΝΑΙ",15,""),"")</f>
        <v/>
      </c>
      <c r="AF78" s="248" t="str">
        <f aca="false">IF(AA78&lt;&gt;"",D78+E78,"")</f>
        <v/>
      </c>
      <c r="AG78" s="249" t="str">
        <f aca="false">IF(AA78&lt;&gt;"",0,"")</f>
        <v/>
      </c>
      <c r="AH78" s="250" t="str">
        <f aca="false">+L78</f>
        <v/>
      </c>
      <c r="AI78" s="250" t="str">
        <f aca="false">IF(AA78&lt;&gt;"",Υπολογισμοί!H73,"")</f>
        <v/>
      </c>
      <c r="AJ78" s="255" t="str">
        <f aca="false">IF(AA78&lt;&gt;"",'Γενικά Δεδομένα'!$I$4,"")</f>
        <v/>
      </c>
      <c r="AK78" s="250" t="str">
        <f aca="false">IF(AA78&lt;&gt;"",AI78*AJ78,"")</f>
        <v/>
      </c>
      <c r="AM78" s="256"/>
      <c r="AO78" s="254" t="str">
        <f aca="false">IF(AA78&lt;&gt;"",AA78,"")</f>
        <v/>
      </c>
      <c r="AP78" s="233" t="str">
        <f aca="false">IF(AO78&lt;&gt;"",AB78,"")</f>
        <v/>
      </c>
      <c r="AQ78" s="233" t="str">
        <f aca="false">IF(AO78&lt;&gt;"",AC78,"")</f>
        <v/>
      </c>
      <c r="AR78" s="233" t="str">
        <f aca="false">IF(AO78&lt;&gt;"",AD78,"")</f>
        <v/>
      </c>
      <c r="AS78" s="248" t="str">
        <f aca="false">IF(AO78&lt;&gt;"",'Νέα ΦΣ'!I73+'Νέα ΦΣ'!J73,"")</f>
        <v/>
      </c>
      <c r="AT78" s="247" t="str">
        <f aca="false">IF(AO78&lt;&gt;"",'Νέα ΦΣ'!N73,"")</f>
        <v/>
      </c>
      <c r="AU78" s="247" t="str">
        <f aca="false">IF(AO78&lt;&gt;"",Υπολογισμοί!J73,"")</f>
        <v/>
      </c>
      <c r="AW78" s="233" t="str">
        <f aca="false">IF(Βραχίονες!C73&lt;&gt;"",Βραχίονες!F73+Βραχίονες!G73,"")</f>
        <v/>
      </c>
      <c r="AX78" s="247" t="str">
        <f aca="false">IF(Βραχίονες!C73&lt;&gt;"",Υπολογισμοί!K73,"")</f>
        <v/>
      </c>
      <c r="AY78" s="247" t="str">
        <f aca="false">IF(Βραχίονες!C73&lt;&gt;"",Υπολογισμοί!L73,"")</f>
        <v/>
      </c>
      <c r="AZ78" s="247" t="str">
        <f aca="false">IF(Βραχίονες!C73&lt;&gt;"",Υπολογισμοί!K73+Υπολογισμοί!L73,"")</f>
        <v/>
      </c>
    </row>
    <row r="79" customFormat="false" ht="10.2" hidden="false" customHeight="false" outlineLevel="0" collapsed="false">
      <c r="A79" s="245" t="str">
        <f aca="false">IF('Συμβατικά ΦΣ'!B74&lt;&gt;"",'Συμβατικά ΦΣ'!C74,"")</f>
        <v/>
      </c>
      <c r="B79" s="246" t="str">
        <f aca="false">IF('Συμβατικά ΦΣ'!B74&lt;&gt;"",'Συμβατικά ΦΣ'!I74,"")</f>
        <v/>
      </c>
      <c r="C79" s="247" t="str">
        <f aca="false">IF('Συμβατικά ΦΣ'!B74&lt;&gt;"",'Συμβατικά ΦΣ'!J74,"")</f>
        <v/>
      </c>
      <c r="D79" s="248" t="str">
        <f aca="false">IF('Συμβατικά ΦΣ'!B74&lt;&gt;"",'Συμβατικά ΦΣ'!L74,"")</f>
        <v/>
      </c>
      <c r="E79" s="246" t="str">
        <f aca="false">IF('Συμβατικά ΦΣ'!B74&lt;&gt;"",'Συμβατικά ΦΣ'!K74,"")</f>
        <v/>
      </c>
      <c r="G79" s="245" t="str">
        <f aca="false">IF(A79&lt;&gt;"",A79,"")</f>
        <v/>
      </c>
      <c r="H79" s="249" t="str">
        <f aca="false">IF(G79&lt;&gt;"",B79,"")</f>
        <v/>
      </c>
      <c r="I79" s="247" t="str">
        <f aca="false">IF(G79&lt;&gt;"",C79,"")</f>
        <v/>
      </c>
      <c r="J79" s="248" t="str">
        <f aca="false">IF(G79&lt;&gt;"",D79,"")</f>
        <v/>
      </c>
      <c r="K79" s="248" t="str">
        <f aca="false">IF(G79&lt;&gt;"",E79,"")</f>
        <v/>
      </c>
      <c r="L79" s="247" t="str">
        <f aca="false">IF(G79&lt;&gt;"",'Γενικά Δεδομένα'!$I$6*365,"")</f>
        <v/>
      </c>
      <c r="M79" s="250" t="str">
        <f aca="false">IF(G79&lt;&gt;"",Υπολογισμοί!G74,"")</f>
        <v/>
      </c>
      <c r="N79" s="251" t="str">
        <f aca="false">IF(G79&lt;&gt;"",'Γενικά Δεδομένα'!$I$4,"")</f>
        <v/>
      </c>
      <c r="O79" s="250" t="str">
        <f aca="false">IF(G79&lt;&gt;"",M79*'Γενικά Δεδομένα'!$I$4,"")</f>
        <v/>
      </c>
      <c r="Q79" s="245" t="str">
        <f aca="false">IF(G79&lt;&gt;"",G79,"")</f>
        <v/>
      </c>
      <c r="R79" s="249" t="str">
        <f aca="false">IF(Q79&lt;&gt;"",H79,"")</f>
        <v/>
      </c>
      <c r="S79" s="252" t="str">
        <f aca="false">IF(Q79&lt;&gt;"",I79,"")</f>
        <v/>
      </c>
      <c r="T79" s="253"/>
      <c r="U79" s="254" t="str">
        <f aca="false">IF(Q79&lt;&gt;"",'Νέα ΦΣ'!D74,"")</f>
        <v/>
      </c>
      <c r="V79" s="233" t="str">
        <f aca="false">IF(Q79&lt;&gt;"",'Νέα ΦΣ'!M74,"")</f>
        <v/>
      </c>
      <c r="W79" s="233" t="str">
        <f aca="false">IF(Q79&lt;&gt;"",V79,"")</f>
        <v/>
      </c>
      <c r="X79" s="233" t="str">
        <f aca="false">IF(Q79&lt;&gt;"",'Νέα ΦΣ'!O74,"")</f>
        <v/>
      </c>
      <c r="Y79" s="248" t="str">
        <f aca="false">IF(Q79&lt;&gt;"",D79+E79,"")</f>
        <v/>
      </c>
      <c r="AA79" s="245" t="str">
        <f aca="false">IF(U79&lt;&gt;"",U79,"")</f>
        <v/>
      </c>
      <c r="AB79" s="249" t="str">
        <f aca="false">IF(AA79&lt;&gt;"",V79,"")</f>
        <v/>
      </c>
      <c r="AC79" s="249" t="str">
        <f aca="false">IF(AA79&lt;&gt;"",W79,"")</f>
        <v/>
      </c>
      <c r="AD79" s="249" t="str">
        <f aca="false">IF(AA79&lt;&gt;"",X79,"")</f>
        <v/>
      </c>
      <c r="AE79" s="249" t="str">
        <f aca="false">IF(Q79&lt;&gt;"",IF(AD79="ΝΑΙ",15,""),"")</f>
        <v/>
      </c>
      <c r="AF79" s="248" t="str">
        <f aca="false">IF(AA79&lt;&gt;"",D79+E79,"")</f>
        <v/>
      </c>
      <c r="AG79" s="249" t="str">
        <f aca="false">IF(AA79&lt;&gt;"",0,"")</f>
        <v/>
      </c>
      <c r="AH79" s="250" t="str">
        <f aca="false">+L79</f>
        <v/>
      </c>
      <c r="AI79" s="250" t="str">
        <f aca="false">IF(AA79&lt;&gt;"",Υπολογισμοί!H74,"")</f>
        <v/>
      </c>
      <c r="AJ79" s="255" t="str">
        <f aca="false">IF(AA79&lt;&gt;"",'Γενικά Δεδομένα'!$I$4,"")</f>
        <v/>
      </c>
      <c r="AK79" s="250" t="str">
        <f aca="false">IF(AA79&lt;&gt;"",AI79*AJ79,"")</f>
        <v/>
      </c>
      <c r="AM79" s="256"/>
      <c r="AO79" s="254" t="str">
        <f aca="false">IF(AA79&lt;&gt;"",AA79,"")</f>
        <v/>
      </c>
      <c r="AP79" s="233" t="str">
        <f aca="false">IF(AO79&lt;&gt;"",AB79,"")</f>
        <v/>
      </c>
      <c r="AQ79" s="233" t="str">
        <f aca="false">IF(AO79&lt;&gt;"",AC79,"")</f>
        <v/>
      </c>
      <c r="AR79" s="233" t="str">
        <f aca="false">IF(AO79&lt;&gt;"",AD79,"")</f>
        <v/>
      </c>
      <c r="AS79" s="248" t="str">
        <f aca="false">IF(AO79&lt;&gt;"",'Νέα ΦΣ'!I74+'Νέα ΦΣ'!J74,"")</f>
        <v/>
      </c>
      <c r="AT79" s="247" t="str">
        <f aca="false">IF(AO79&lt;&gt;"",'Νέα ΦΣ'!N74,"")</f>
        <v/>
      </c>
      <c r="AU79" s="247" t="str">
        <f aca="false">IF(AO79&lt;&gt;"",Υπολογισμοί!J74,"")</f>
        <v/>
      </c>
      <c r="AW79" s="233" t="str">
        <f aca="false">IF(Βραχίονες!C74&lt;&gt;"",Βραχίονες!F74+Βραχίονες!G74,"")</f>
        <v/>
      </c>
      <c r="AX79" s="247" t="str">
        <f aca="false">IF(Βραχίονες!C74&lt;&gt;"",Υπολογισμοί!K74,"")</f>
        <v/>
      </c>
      <c r="AY79" s="247" t="str">
        <f aca="false">IF(Βραχίονες!C74&lt;&gt;"",Υπολογισμοί!L74,"")</f>
        <v/>
      </c>
      <c r="AZ79" s="247" t="str">
        <f aca="false">IF(Βραχίονες!C74&lt;&gt;"",Υπολογισμοί!K74+Υπολογισμοί!L74,"")</f>
        <v/>
      </c>
    </row>
    <row r="80" customFormat="false" ht="10.2" hidden="false" customHeight="false" outlineLevel="0" collapsed="false">
      <c r="A80" s="245" t="str">
        <f aca="false">IF('Συμβατικά ΦΣ'!B75&lt;&gt;"",'Συμβατικά ΦΣ'!C75,"")</f>
        <v/>
      </c>
      <c r="B80" s="246" t="str">
        <f aca="false">IF('Συμβατικά ΦΣ'!B75&lt;&gt;"",'Συμβατικά ΦΣ'!I75,"")</f>
        <v/>
      </c>
      <c r="C80" s="247" t="str">
        <f aca="false">IF('Συμβατικά ΦΣ'!B75&lt;&gt;"",'Συμβατικά ΦΣ'!J75,"")</f>
        <v/>
      </c>
      <c r="D80" s="248" t="str">
        <f aca="false">IF('Συμβατικά ΦΣ'!B75&lt;&gt;"",'Συμβατικά ΦΣ'!L75,"")</f>
        <v/>
      </c>
      <c r="E80" s="246" t="str">
        <f aca="false">IF('Συμβατικά ΦΣ'!B75&lt;&gt;"",'Συμβατικά ΦΣ'!K75,"")</f>
        <v/>
      </c>
      <c r="G80" s="245" t="str">
        <f aca="false">IF(A80&lt;&gt;"",A80,"")</f>
        <v/>
      </c>
      <c r="H80" s="249" t="str">
        <f aca="false">IF(G80&lt;&gt;"",B80,"")</f>
        <v/>
      </c>
      <c r="I80" s="247" t="str">
        <f aca="false">IF(G80&lt;&gt;"",C80,"")</f>
        <v/>
      </c>
      <c r="J80" s="248" t="str">
        <f aca="false">IF(G80&lt;&gt;"",D80,"")</f>
        <v/>
      </c>
      <c r="K80" s="248" t="str">
        <f aca="false">IF(G80&lt;&gt;"",E80,"")</f>
        <v/>
      </c>
      <c r="L80" s="247" t="str">
        <f aca="false">IF(G80&lt;&gt;"",'Γενικά Δεδομένα'!$I$6*365,"")</f>
        <v/>
      </c>
      <c r="M80" s="250" t="str">
        <f aca="false">IF(G80&lt;&gt;"",Υπολογισμοί!G75,"")</f>
        <v/>
      </c>
      <c r="N80" s="251" t="str">
        <f aca="false">IF(G80&lt;&gt;"",'Γενικά Δεδομένα'!$I$4,"")</f>
        <v/>
      </c>
      <c r="O80" s="250" t="str">
        <f aca="false">IF(G80&lt;&gt;"",M80*'Γενικά Δεδομένα'!$I$4,"")</f>
        <v/>
      </c>
      <c r="Q80" s="245" t="str">
        <f aca="false">IF(G80&lt;&gt;"",G80,"")</f>
        <v/>
      </c>
      <c r="R80" s="249" t="str">
        <f aca="false">IF(Q80&lt;&gt;"",H80,"")</f>
        <v/>
      </c>
      <c r="S80" s="252" t="str">
        <f aca="false">IF(Q80&lt;&gt;"",I80,"")</f>
        <v/>
      </c>
      <c r="T80" s="253"/>
      <c r="U80" s="254" t="str">
        <f aca="false">IF(Q80&lt;&gt;"",'Νέα ΦΣ'!D75,"")</f>
        <v/>
      </c>
      <c r="V80" s="233" t="str">
        <f aca="false">IF(Q80&lt;&gt;"",'Νέα ΦΣ'!M75,"")</f>
        <v/>
      </c>
      <c r="W80" s="233" t="str">
        <f aca="false">IF(Q80&lt;&gt;"",V80,"")</f>
        <v/>
      </c>
      <c r="X80" s="233" t="str">
        <f aca="false">IF(Q80&lt;&gt;"",'Νέα ΦΣ'!O75,"")</f>
        <v/>
      </c>
      <c r="Y80" s="248" t="str">
        <f aca="false">IF(Q80&lt;&gt;"",D80+E80,"")</f>
        <v/>
      </c>
      <c r="AA80" s="245" t="str">
        <f aca="false">IF(U80&lt;&gt;"",U80,"")</f>
        <v/>
      </c>
      <c r="AB80" s="249" t="str">
        <f aca="false">IF(AA80&lt;&gt;"",V80,"")</f>
        <v/>
      </c>
      <c r="AC80" s="249" t="str">
        <f aca="false">IF(AA80&lt;&gt;"",W80,"")</f>
        <v/>
      </c>
      <c r="AD80" s="249" t="str">
        <f aca="false">IF(AA80&lt;&gt;"",X80,"")</f>
        <v/>
      </c>
      <c r="AE80" s="249" t="str">
        <f aca="false">IF(Q80&lt;&gt;"",IF(AD80="ΝΑΙ",15,""),"")</f>
        <v/>
      </c>
      <c r="AF80" s="248" t="str">
        <f aca="false">IF(AA80&lt;&gt;"",D80+E80,"")</f>
        <v/>
      </c>
      <c r="AG80" s="249" t="str">
        <f aca="false">IF(AA80&lt;&gt;"",0,"")</f>
        <v/>
      </c>
      <c r="AH80" s="250" t="str">
        <f aca="false">+L80</f>
        <v/>
      </c>
      <c r="AI80" s="250" t="str">
        <f aca="false">IF(AA80&lt;&gt;"",Υπολογισμοί!H75,"")</f>
        <v/>
      </c>
      <c r="AJ80" s="255" t="str">
        <f aca="false">IF(AA80&lt;&gt;"",'Γενικά Δεδομένα'!$I$4,"")</f>
        <v/>
      </c>
      <c r="AK80" s="250" t="str">
        <f aca="false">IF(AA80&lt;&gt;"",AI80*AJ80,"")</f>
        <v/>
      </c>
      <c r="AM80" s="256"/>
      <c r="AO80" s="254" t="str">
        <f aca="false">IF(AA80&lt;&gt;"",AA80,"")</f>
        <v/>
      </c>
      <c r="AP80" s="233" t="str">
        <f aca="false">IF(AO80&lt;&gt;"",AB80,"")</f>
        <v/>
      </c>
      <c r="AQ80" s="233" t="str">
        <f aca="false">IF(AO80&lt;&gt;"",AC80,"")</f>
        <v/>
      </c>
      <c r="AR80" s="233" t="str">
        <f aca="false">IF(AO80&lt;&gt;"",AD80,"")</f>
        <v/>
      </c>
      <c r="AS80" s="248" t="str">
        <f aca="false">IF(AO80&lt;&gt;"",'Νέα ΦΣ'!I75+'Νέα ΦΣ'!J75,"")</f>
        <v/>
      </c>
      <c r="AT80" s="247" t="str">
        <f aca="false">IF(AO80&lt;&gt;"",'Νέα ΦΣ'!N75,"")</f>
        <v/>
      </c>
      <c r="AU80" s="247" t="str">
        <f aca="false">IF(AO80&lt;&gt;"",Υπολογισμοί!J75,"")</f>
        <v/>
      </c>
      <c r="AW80" s="233" t="str">
        <f aca="false">IF(Βραχίονες!C75&lt;&gt;"",Βραχίονες!F75+Βραχίονες!G75,"")</f>
        <v/>
      </c>
      <c r="AX80" s="247" t="str">
        <f aca="false">IF(Βραχίονες!C75&lt;&gt;"",Υπολογισμοί!K75,"")</f>
        <v/>
      </c>
      <c r="AY80" s="247" t="str">
        <f aca="false">IF(Βραχίονες!C75&lt;&gt;"",Υπολογισμοί!L75,"")</f>
        <v/>
      </c>
      <c r="AZ80" s="247" t="str">
        <f aca="false">IF(Βραχίονες!C75&lt;&gt;"",Υπολογισμοί!K75+Υπολογισμοί!L75,"")</f>
        <v/>
      </c>
    </row>
    <row r="81" customFormat="false" ht="10.2" hidden="false" customHeight="false" outlineLevel="0" collapsed="false">
      <c r="A81" s="245" t="str">
        <f aca="false">IF('Συμβατικά ΦΣ'!B76&lt;&gt;"",'Συμβατικά ΦΣ'!C76,"")</f>
        <v/>
      </c>
      <c r="B81" s="246" t="str">
        <f aca="false">IF('Συμβατικά ΦΣ'!B76&lt;&gt;"",'Συμβατικά ΦΣ'!I76,"")</f>
        <v/>
      </c>
      <c r="C81" s="247" t="str">
        <f aca="false">IF('Συμβατικά ΦΣ'!B76&lt;&gt;"",'Συμβατικά ΦΣ'!J76,"")</f>
        <v/>
      </c>
      <c r="D81" s="248" t="str">
        <f aca="false">IF('Συμβατικά ΦΣ'!B76&lt;&gt;"",'Συμβατικά ΦΣ'!L76,"")</f>
        <v/>
      </c>
      <c r="E81" s="246" t="str">
        <f aca="false">IF('Συμβατικά ΦΣ'!B76&lt;&gt;"",'Συμβατικά ΦΣ'!K76,"")</f>
        <v/>
      </c>
      <c r="G81" s="245" t="str">
        <f aca="false">IF(A81&lt;&gt;"",A81,"")</f>
        <v/>
      </c>
      <c r="H81" s="249" t="str">
        <f aca="false">IF(G81&lt;&gt;"",B81,"")</f>
        <v/>
      </c>
      <c r="I81" s="247" t="str">
        <f aca="false">IF(G81&lt;&gt;"",C81,"")</f>
        <v/>
      </c>
      <c r="J81" s="248" t="str">
        <f aca="false">IF(G81&lt;&gt;"",D81,"")</f>
        <v/>
      </c>
      <c r="K81" s="248" t="str">
        <f aca="false">IF(G81&lt;&gt;"",E81,"")</f>
        <v/>
      </c>
      <c r="L81" s="247" t="str">
        <f aca="false">IF(G81&lt;&gt;"",'Γενικά Δεδομένα'!$I$6*365,"")</f>
        <v/>
      </c>
      <c r="M81" s="250" t="str">
        <f aca="false">IF(G81&lt;&gt;"",Υπολογισμοί!G76,"")</f>
        <v/>
      </c>
      <c r="N81" s="251" t="str">
        <f aca="false">IF(G81&lt;&gt;"",'Γενικά Δεδομένα'!$I$4,"")</f>
        <v/>
      </c>
      <c r="O81" s="250" t="str">
        <f aca="false">IF(G81&lt;&gt;"",M81*'Γενικά Δεδομένα'!$I$4,"")</f>
        <v/>
      </c>
      <c r="Q81" s="245" t="str">
        <f aca="false">IF(G81&lt;&gt;"",G81,"")</f>
        <v/>
      </c>
      <c r="R81" s="249" t="str">
        <f aca="false">IF(Q81&lt;&gt;"",H81,"")</f>
        <v/>
      </c>
      <c r="S81" s="252" t="str">
        <f aca="false">IF(Q81&lt;&gt;"",I81,"")</f>
        <v/>
      </c>
      <c r="T81" s="253"/>
      <c r="U81" s="254" t="str">
        <f aca="false">IF(Q81&lt;&gt;"",'Νέα ΦΣ'!D76,"")</f>
        <v/>
      </c>
      <c r="V81" s="233" t="str">
        <f aca="false">IF(Q81&lt;&gt;"",'Νέα ΦΣ'!M76,"")</f>
        <v/>
      </c>
      <c r="W81" s="233" t="str">
        <f aca="false">IF(Q81&lt;&gt;"",V81,"")</f>
        <v/>
      </c>
      <c r="X81" s="233" t="str">
        <f aca="false">IF(Q81&lt;&gt;"",'Νέα ΦΣ'!O76,"")</f>
        <v/>
      </c>
      <c r="Y81" s="248" t="str">
        <f aca="false">IF(Q81&lt;&gt;"",D81+E81,"")</f>
        <v/>
      </c>
      <c r="AA81" s="245" t="str">
        <f aca="false">IF(U81&lt;&gt;"",U81,"")</f>
        <v/>
      </c>
      <c r="AB81" s="249" t="str">
        <f aca="false">IF(AA81&lt;&gt;"",V81,"")</f>
        <v/>
      </c>
      <c r="AC81" s="249" t="str">
        <f aca="false">IF(AA81&lt;&gt;"",W81,"")</f>
        <v/>
      </c>
      <c r="AD81" s="249" t="str">
        <f aca="false">IF(AA81&lt;&gt;"",X81,"")</f>
        <v/>
      </c>
      <c r="AE81" s="249" t="str">
        <f aca="false">IF(Q81&lt;&gt;"",IF(AD81="ΝΑΙ",15,""),"")</f>
        <v/>
      </c>
      <c r="AF81" s="248" t="str">
        <f aca="false">IF(AA81&lt;&gt;"",D81+E81,"")</f>
        <v/>
      </c>
      <c r="AG81" s="249" t="str">
        <f aca="false">IF(AA81&lt;&gt;"",0,"")</f>
        <v/>
      </c>
      <c r="AH81" s="250" t="str">
        <f aca="false">+L81</f>
        <v/>
      </c>
      <c r="AI81" s="250" t="str">
        <f aca="false">IF(AA81&lt;&gt;"",Υπολογισμοί!H76,"")</f>
        <v/>
      </c>
      <c r="AJ81" s="255" t="str">
        <f aca="false">IF(AA81&lt;&gt;"",'Γενικά Δεδομένα'!$I$4,"")</f>
        <v/>
      </c>
      <c r="AK81" s="250" t="str">
        <f aca="false">IF(AA81&lt;&gt;"",AI81*AJ81,"")</f>
        <v/>
      </c>
      <c r="AM81" s="256"/>
      <c r="AO81" s="254" t="str">
        <f aca="false">IF(AA81&lt;&gt;"",AA81,"")</f>
        <v/>
      </c>
      <c r="AP81" s="233" t="str">
        <f aca="false">IF(AO81&lt;&gt;"",AB81,"")</f>
        <v/>
      </c>
      <c r="AQ81" s="233" t="str">
        <f aca="false">IF(AO81&lt;&gt;"",AC81,"")</f>
        <v/>
      </c>
      <c r="AR81" s="233" t="str">
        <f aca="false">IF(AO81&lt;&gt;"",AD81,"")</f>
        <v/>
      </c>
      <c r="AS81" s="248" t="str">
        <f aca="false">IF(AO81&lt;&gt;"",'Νέα ΦΣ'!I76+'Νέα ΦΣ'!J76,"")</f>
        <v/>
      </c>
      <c r="AT81" s="247" t="str">
        <f aca="false">IF(AO81&lt;&gt;"",'Νέα ΦΣ'!N76,"")</f>
        <v/>
      </c>
      <c r="AU81" s="247" t="str">
        <f aca="false">IF(AO81&lt;&gt;"",Υπολογισμοί!J76,"")</f>
        <v/>
      </c>
      <c r="AW81" s="233" t="str">
        <f aca="false">IF(Βραχίονες!C76&lt;&gt;"",Βραχίονες!F76+Βραχίονες!G76,"")</f>
        <v/>
      </c>
      <c r="AX81" s="247" t="str">
        <f aca="false">IF(Βραχίονες!C76&lt;&gt;"",Υπολογισμοί!K76,"")</f>
        <v/>
      </c>
      <c r="AY81" s="247" t="str">
        <f aca="false">IF(Βραχίονες!C76&lt;&gt;"",Υπολογισμοί!L76,"")</f>
        <v/>
      </c>
      <c r="AZ81" s="247" t="str">
        <f aca="false">IF(Βραχίονες!C76&lt;&gt;"",Υπολογισμοί!K76+Υπολογισμοί!L76,"")</f>
        <v/>
      </c>
    </row>
    <row r="82" customFormat="false" ht="10.2" hidden="false" customHeight="false" outlineLevel="0" collapsed="false">
      <c r="A82" s="245" t="str">
        <f aca="false">IF('Συμβατικά ΦΣ'!B77&lt;&gt;"",'Συμβατικά ΦΣ'!C77,"")</f>
        <v/>
      </c>
      <c r="B82" s="246" t="str">
        <f aca="false">IF('Συμβατικά ΦΣ'!B77&lt;&gt;"",'Συμβατικά ΦΣ'!I77,"")</f>
        <v/>
      </c>
      <c r="C82" s="247" t="str">
        <f aca="false">IF('Συμβατικά ΦΣ'!B77&lt;&gt;"",'Συμβατικά ΦΣ'!J77,"")</f>
        <v/>
      </c>
      <c r="D82" s="248" t="str">
        <f aca="false">IF('Συμβατικά ΦΣ'!B77&lt;&gt;"",'Συμβατικά ΦΣ'!L77,"")</f>
        <v/>
      </c>
      <c r="E82" s="246" t="str">
        <f aca="false">IF('Συμβατικά ΦΣ'!B77&lt;&gt;"",'Συμβατικά ΦΣ'!K77,"")</f>
        <v/>
      </c>
      <c r="G82" s="245" t="str">
        <f aca="false">IF(A82&lt;&gt;"",A82,"")</f>
        <v/>
      </c>
      <c r="H82" s="249" t="str">
        <f aca="false">IF(G82&lt;&gt;"",B82,"")</f>
        <v/>
      </c>
      <c r="I82" s="247" t="str">
        <f aca="false">IF(G82&lt;&gt;"",C82,"")</f>
        <v/>
      </c>
      <c r="J82" s="248" t="str">
        <f aca="false">IF(G82&lt;&gt;"",D82,"")</f>
        <v/>
      </c>
      <c r="K82" s="248" t="str">
        <f aca="false">IF(G82&lt;&gt;"",E82,"")</f>
        <v/>
      </c>
      <c r="L82" s="247" t="str">
        <f aca="false">IF(G82&lt;&gt;"",'Γενικά Δεδομένα'!$I$6*365,"")</f>
        <v/>
      </c>
      <c r="M82" s="250" t="str">
        <f aca="false">IF(G82&lt;&gt;"",Υπολογισμοί!G77,"")</f>
        <v/>
      </c>
      <c r="N82" s="251" t="str">
        <f aca="false">IF(G82&lt;&gt;"",'Γενικά Δεδομένα'!$I$4,"")</f>
        <v/>
      </c>
      <c r="O82" s="250" t="str">
        <f aca="false">IF(G82&lt;&gt;"",M82*'Γενικά Δεδομένα'!$I$4,"")</f>
        <v/>
      </c>
      <c r="Q82" s="245" t="str">
        <f aca="false">IF(G82&lt;&gt;"",G82,"")</f>
        <v/>
      </c>
      <c r="R82" s="249" t="str">
        <f aca="false">IF(Q82&lt;&gt;"",H82,"")</f>
        <v/>
      </c>
      <c r="S82" s="252" t="str">
        <f aca="false">IF(Q82&lt;&gt;"",I82,"")</f>
        <v/>
      </c>
      <c r="T82" s="253"/>
      <c r="U82" s="254" t="str">
        <f aca="false">IF(Q82&lt;&gt;"",'Νέα ΦΣ'!D77,"")</f>
        <v/>
      </c>
      <c r="V82" s="233" t="str">
        <f aca="false">IF(Q82&lt;&gt;"",'Νέα ΦΣ'!M77,"")</f>
        <v/>
      </c>
      <c r="W82" s="233" t="str">
        <f aca="false">IF(Q82&lt;&gt;"",V82,"")</f>
        <v/>
      </c>
      <c r="X82" s="233" t="str">
        <f aca="false">IF(Q82&lt;&gt;"",'Νέα ΦΣ'!O77,"")</f>
        <v/>
      </c>
      <c r="Y82" s="248" t="str">
        <f aca="false">IF(Q82&lt;&gt;"",D82+E82,"")</f>
        <v/>
      </c>
      <c r="AA82" s="245" t="str">
        <f aca="false">IF(U82&lt;&gt;"",U82,"")</f>
        <v/>
      </c>
      <c r="AB82" s="249" t="str">
        <f aca="false">IF(AA82&lt;&gt;"",V82,"")</f>
        <v/>
      </c>
      <c r="AC82" s="249" t="str">
        <f aca="false">IF(AA82&lt;&gt;"",W82,"")</f>
        <v/>
      </c>
      <c r="AD82" s="249" t="str">
        <f aca="false">IF(AA82&lt;&gt;"",X82,"")</f>
        <v/>
      </c>
      <c r="AE82" s="249" t="str">
        <f aca="false">IF(Q82&lt;&gt;"",IF(AD82="ΝΑΙ",15,""),"")</f>
        <v/>
      </c>
      <c r="AF82" s="248" t="str">
        <f aca="false">IF(AA82&lt;&gt;"",D82+E82,"")</f>
        <v/>
      </c>
      <c r="AG82" s="249" t="str">
        <f aca="false">IF(AA82&lt;&gt;"",0,"")</f>
        <v/>
      </c>
      <c r="AH82" s="250" t="str">
        <f aca="false">+L82</f>
        <v/>
      </c>
      <c r="AI82" s="250" t="str">
        <f aca="false">IF(AA82&lt;&gt;"",Υπολογισμοί!H77,"")</f>
        <v/>
      </c>
      <c r="AJ82" s="255" t="str">
        <f aca="false">IF(AA82&lt;&gt;"",'Γενικά Δεδομένα'!$I$4,"")</f>
        <v/>
      </c>
      <c r="AK82" s="250" t="str">
        <f aca="false">IF(AA82&lt;&gt;"",AI82*AJ82,"")</f>
        <v/>
      </c>
      <c r="AM82" s="256"/>
      <c r="AO82" s="254" t="str">
        <f aca="false">IF(AA82&lt;&gt;"",AA82,"")</f>
        <v/>
      </c>
      <c r="AP82" s="233" t="str">
        <f aca="false">IF(AO82&lt;&gt;"",AB82,"")</f>
        <v/>
      </c>
      <c r="AQ82" s="233" t="str">
        <f aca="false">IF(AO82&lt;&gt;"",AC82,"")</f>
        <v/>
      </c>
      <c r="AR82" s="233" t="str">
        <f aca="false">IF(AO82&lt;&gt;"",AD82,"")</f>
        <v/>
      </c>
      <c r="AS82" s="248" t="str">
        <f aca="false">IF(AO82&lt;&gt;"",'Νέα ΦΣ'!I77+'Νέα ΦΣ'!J77,"")</f>
        <v/>
      </c>
      <c r="AT82" s="247" t="str">
        <f aca="false">IF(AO82&lt;&gt;"",'Νέα ΦΣ'!N77,"")</f>
        <v/>
      </c>
      <c r="AU82" s="247" t="str">
        <f aca="false">IF(AO82&lt;&gt;"",Υπολογισμοί!J77,"")</f>
        <v/>
      </c>
      <c r="AW82" s="233" t="str">
        <f aca="false">IF(Βραχίονες!C77&lt;&gt;"",Βραχίονες!F77+Βραχίονες!G77,"")</f>
        <v/>
      </c>
      <c r="AX82" s="247" t="str">
        <f aca="false">IF(Βραχίονες!C77&lt;&gt;"",Υπολογισμοί!K77,"")</f>
        <v/>
      </c>
      <c r="AY82" s="247" t="str">
        <f aca="false">IF(Βραχίονες!C77&lt;&gt;"",Υπολογισμοί!L77,"")</f>
        <v/>
      </c>
      <c r="AZ82" s="247" t="str">
        <f aca="false">IF(Βραχίονες!C77&lt;&gt;"",Υπολογισμοί!K77+Υπολογισμοί!L77,"")</f>
        <v/>
      </c>
    </row>
    <row r="83" customFormat="false" ht="10.2" hidden="false" customHeight="false" outlineLevel="0" collapsed="false">
      <c r="A83" s="245" t="str">
        <f aca="false">IF('Συμβατικά ΦΣ'!B78&lt;&gt;"",'Συμβατικά ΦΣ'!C78,"")</f>
        <v/>
      </c>
      <c r="B83" s="246" t="str">
        <f aca="false">IF('Συμβατικά ΦΣ'!B78&lt;&gt;"",'Συμβατικά ΦΣ'!I78,"")</f>
        <v/>
      </c>
      <c r="C83" s="247" t="str">
        <f aca="false">IF('Συμβατικά ΦΣ'!B78&lt;&gt;"",'Συμβατικά ΦΣ'!J78,"")</f>
        <v/>
      </c>
      <c r="D83" s="248" t="str">
        <f aca="false">IF('Συμβατικά ΦΣ'!B78&lt;&gt;"",'Συμβατικά ΦΣ'!L78,"")</f>
        <v/>
      </c>
      <c r="E83" s="246" t="str">
        <f aca="false">IF('Συμβατικά ΦΣ'!B78&lt;&gt;"",'Συμβατικά ΦΣ'!K78,"")</f>
        <v/>
      </c>
      <c r="G83" s="245" t="str">
        <f aca="false">IF(A83&lt;&gt;"",A83,"")</f>
        <v/>
      </c>
      <c r="H83" s="249" t="str">
        <f aca="false">IF(G83&lt;&gt;"",B83,"")</f>
        <v/>
      </c>
      <c r="I83" s="247" t="str">
        <f aca="false">IF(G83&lt;&gt;"",C83,"")</f>
        <v/>
      </c>
      <c r="J83" s="248" t="str">
        <f aca="false">IF(G83&lt;&gt;"",D83,"")</f>
        <v/>
      </c>
      <c r="K83" s="248" t="str">
        <f aca="false">IF(G83&lt;&gt;"",E83,"")</f>
        <v/>
      </c>
      <c r="L83" s="247" t="str">
        <f aca="false">IF(G83&lt;&gt;"",'Γενικά Δεδομένα'!$I$6*365,"")</f>
        <v/>
      </c>
      <c r="M83" s="250" t="str">
        <f aca="false">IF(G83&lt;&gt;"",Υπολογισμοί!G78,"")</f>
        <v/>
      </c>
      <c r="N83" s="251" t="str">
        <f aca="false">IF(G83&lt;&gt;"",'Γενικά Δεδομένα'!$I$4,"")</f>
        <v/>
      </c>
      <c r="O83" s="250" t="str">
        <f aca="false">IF(G83&lt;&gt;"",M83*'Γενικά Δεδομένα'!$I$4,"")</f>
        <v/>
      </c>
      <c r="Q83" s="245" t="str">
        <f aca="false">IF(G83&lt;&gt;"",G83,"")</f>
        <v/>
      </c>
      <c r="R83" s="249" t="str">
        <f aca="false">IF(Q83&lt;&gt;"",H83,"")</f>
        <v/>
      </c>
      <c r="S83" s="252" t="str">
        <f aca="false">IF(Q83&lt;&gt;"",I83,"")</f>
        <v/>
      </c>
      <c r="T83" s="253"/>
      <c r="U83" s="254" t="str">
        <f aca="false">IF(Q83&lt;&gt;"",'Νέα ΦΣ'!D78,"")</f>
        <v/>
      </c>
      <c r="V83" s="233" t="str">
        <f aca="false">IF(Q83&lt;&gt;"",'Νέα ΦΣ'!M78,"")</f>
        <v/>
      </c>
      <c r="W83" s="233" t="str">
        <f aca="false">IF(Q83&lt;&gt;"",V83,"")</f>
        <v/>
      </c>
      <c r="X83" s="233" t="str">
        <f aca="false">IF(Q83&lt;&gt;"",'Νέα ΦΣ'!O78,"")</f>
        <v/>
      </c>
      <c r="Y83" s="248" t="str">
        <f aca="false">IF(Q83&lt;&gt;"",D83+E83,"")</f>
        <v/>
      </c>
      <c r="AA83" s="245" t="str">
        <f aca="false">IF(U83&lt;&gt;"",U83,"")</f>
        <v/>
      </c>
      <c r="AB83" s="249" t="str">
        <f aca="false">IF(AA83&lt;&gt;"",V83,"")</f>
        <v/>
      </c>
      <c r="AC83" s="249" t="str">
        <f aca="false">IF(AA83&lt;&gt;"",W83,"")</f>
        <v/>
      </c>
      <c r="AD83" s="249" t="str">
        <f aca="false">IF(AA83&lt;&gt;"",X83,"")</f>
        <v/>
      </c>
      <c r="AE83" s="249" t="str">
        <f aca="false">IF(Q83&lt;&gt;"",IF(AD83="ΝΑΙ",15,""),"")</f>
        <v/>
      </c>
      <c r="AF83" s="248" t="str">
        <f aca="false">IF(AA83&lt;&gt;"",D83+E83,"")</f>
        <v/>
      </c>
      <c r="AG83" s="249" t="str">
        <f aca="false">IF(AA83&lt;&gt;"",0,"")</f>
        <v/>
      </c>
      <c r="AH83" s="250" t="str">
        <f aca="false">+L83</f>
        <v/>
      </c>
      <c r="AI83" s="250" t="str">
        <f aca="false">IF(AA83&lt;&gt;"",Υπολογισμοί!H78,"")</f>
        <v/>
      </c>
      <c r="AJ83" s="255" t="str">
        <f aca="false">IF(AA83&lt;&gt;"",'Γενικά Δεδομένα'!$I$4,"")</f>
        <v/>
      </c>
      <c r="AK83" s="250" t="str">
        <f aca="false">IF(AA83&lt;&gt;"",AI83*AJ83,"")</f>
        <v/>
      </c>
      <c r="AM83" s="256"/>
      <c r="AO83" s="254" t="str">
        <f aca="false">IF(AA83&lt;&gt;"",AA83,"")</f>
        <v/>
      </c>
      <c r="AP83" s="233" t="str">
        <f aca="false">IF(AO83&lt;&gt;"",AB83,"")</f>
        <v/>
      </c>
      <c r="AQ83" s="233" t="str">
        <f aca="false">IF(AO83&lt;&gt;"",AC83,"")</f>
        <v/>
      </c>
      <c r="AR83" s="233" t="str">
        <f aca="false">IF(AO83&lt;&gt;"",AD83,"")</f>
        <v/>
      </c>
      <c r="AS83" s="248" t="str">
        <f aca="false">IF(AO83&lt;&gt;"",'Νέα ΦΣ'!I78+'Νέα ΦΣ'!J78,"")</f>
        <v/>
      </c>
      <c r="AT83" s="247" t="str">
        <f aca="false">IF(AO83&lt;&gt;"",'Νέα ΦΣ'!N78,"")</f>
        <v/>
      </c>
      <c r="AU83" s="247" t="str">
        <f aca="false">IF(AO83&lt;&gt;"",Υπολογισμοί!J78,"")</f>
        <v/>
      </c>
      <c r="AW83" s="233" t="str">
        <f aca="false">IF(Βραχίονες!C78&lt;&gt;"",Βραχίονες!F78+Βραχίονες!G78,"")</f>
        <v/>
      </c>
      <c r="AX83" s="247" t="str">
        <f aca="false">IF(Βραχίονες!C78&lt;&gt;"",Υπολογισμοί!K78,"")</f>
        <v/>
      </c>
      <c r="AY83" s="247" t="str">
        <f aca="false">IF(Βραχίονες!C78&lt;&gt;"",Υπολογισμοί!L78,"")</f>
        <v/>
      </c>
      <c r="AZ83" s="247" t="str">
        <f aca="false">IF(Βραχίονες!C78&lt;&gt;"",Υπολογισμοί!K78+Υπολογισμοί!L78,"")</f>
        <v/>
      </c>
    </row>
    <row r="84" customFormat="false" ht="10.2" hidden="false" customHeight="false" outlineLevel="0" collapsed="false">
      <c r="A84" s="245" t="str">
        <f aca="false">IF('Συμβατικά ΦΣ'!B79&lt;&gt;"",'Συμβατικά ΦΣ'!C79,"")</f>
        <v/>
      </c>
      <c r="B84" s="246" t="str">
        <f aca="false">IF('Συμβατικά ΦΣ'!B79&lt;&gt;"",'Συμβατικά ΦΣ'!I79,"")</f>
        <v/>
      </c>
      <c r="C84" s="247" t="str">
        <f aca="false">IF('Συμβατικά ΦΣ'!B79&lt;&gt;"",'Συμβατικά ΦΣ'!J79,"")</f>
        <v/>
      </c>
      <c r="D84" s="248" t="str">
        <f aca="false">IF('Συμβατικά ΦΣ'!B79&lt;&gt;"",'Συμβατικά ΦΣ'!L79,"")</f>
        <v/>
      </c>
      <c r="E84" s="246" t="str">
        <f aca="false">IF('Συμβατικά ΦΣ'!B79&lt;&gt;"",'Συμβατικά ΦΣ'!K79,"")</f>
        <v/>
      </c>
      <c r="G84" s="245" t="str">
        <f aca="false">IF(A84&lt;&gt;"",A84,"")</f>
        <v/>
      </c>
      <c r="H84" s="249" t="str">
        <f aca="false">IF(G84&lt;&gt;"",B84,"")</f>
        <v/>
      </c>
      <c r="I84" s="247" t="str">
        <f aca="false">IF(G84&lt;&gt;"",C84,"")</f>
        <v/>
      </c>
      <c r="J84" s="248" t="str">
        <f aca="false">IF(G84&lt;&gt;"",D84,"")</f>
        <v/>
      </c>
      <c r="K84" s="248" t="str">
        <f aca="false">IF(G84&lt;&gt;"",E84,"")</f>
        <v/>
      </c>
      <c r="L84" s="247" t="str">
        <f aca="false">IF(G84&lt;&gt;"",'Γενικά Δεδομένα'!$I$6*365,"")</f>
        <v/>
      </c>
      <c r="M84" s="250" t="str">
        <f aca="false">IF(G84&lt;&gt;"",Υπολογισμοί!G79,"")</f>
        <v/>
      </c>
      <c r="N84" s="251" t="str">
        <f aca="false">IF(G84&lt;&gt;"",'Γενικά Δεδομένα'!$I$4,"")</f>
        <v/>
      </c>
      <c r="O84" s="250" t="str">
        <f aca="false">IF(G84&lt;&gt;"",M84*'Γενικά Δεδομένα'!$I$4,"")</f>
        <v/>
      </c>
      <c r="Q84" s="245" t="str">
        <f aca="false">IF(G84&lt;&gt;"",G84,"")</f>
        <v/>
      </c>
      <c r="R84" s="249" t="str">
        <f aca="false">IF(Q84&lt;&gt;"",H84,"")</f>
        <v/>
      </c>
      <c r="S84" s="252" t="str">
        <f aca="false">IF(Q84&lt;&gt;"",I84,"")</f>
        <v/>
      </c>
      <c r="T84" s="253"/>
      <c r="U84" s="254" t="str">
        <f aca="false">IF(Q84&lt;&gt;"",'Νέα ΦΣ'!D79,"")</f>
        <v/>
      </c>
      <c r="V84" s="233" t="str">
        <f aca="false">IF(Q84&lt;&gt;"",'Νέα ΦΣ'!M79,"")</f>
        <v/>
      </c>
      <c r="W84" s="233" t="str">
        <f aca="false">IF(Q84&lt;&gt;"",V84,"")</f>
        <v/>
      </c>
      <c r="X84" s="233" t="str">
        <f aca="false">IF(Q84&lt;&gt;"",'Νέα ΦΣ'!O79,"")</f>
        <v/>
      </c>
      <c r="Y84" s="248" t="str">
        <f aca="false">IF(Q84&lt;&gt;"",D84+E84,"")</f>
        <v/>
      </c>
      <c r="AA84" s="245" t="str">
        <f aca="false">IF(U84&lt;&gt;"",U84,"")</f>
        <v/>
      </c>
      <c r="AB84" s="249" t="str">
        <f aca="false">IF(AA84&lt;&gt;"",V84,"")</f>
        <v/>
      </c>
      <c r="AC84" s="249" t="str">
        <f aca="false">IF(AA84&lt;&gt;"",W84,"")</f>
        <v/>
      </c>
      <c r="AD84" s="249" t="str">
        <f aca="false">IF(AA84&lt;&gt;"",X84,"")</f>
        <v/>
      </c>
      <c r="AE84" s="249" t="str">
        <f aca="false">IF(Q84&lt;&gt;"",IF(AD84="ΝΑΙ",15,""),"")</f>
        <v/>
      </c>
      <c r="AF84" s="248" t="str">
        <f aca="false">IF(AA84&lt;&gt;"",D84+E84,"")</f>
        <v/>
      </c>
      <c r="AG84" s="249" t="str">
        <f aca="false">IF(AA84&lt;&gt;"",0,"")</f>
        <v/>
      </c>
      <c r="AH84" s="250" t="str">
        <f aca="false">+L84</f>
        <v/>
      </c>
      <c r="AI84" s="250" t="str">
        <f aca="false">IF(AA84&lt;&gt;"",Υπολογισμοί!H79,"")</f>
        <v/>
      </c>
      <c r="AJ84" s="255" t="str">
        <f aca="false">IF(AA84&lt;&gt;"",'Γενικά Δεδομένα'!$I$4,"")</f>
        <v/>
      </c>
      <c r="AK84" s="250" t="str">
        <f aca="false">IF(AA84&lt;&gt;"",AI84*AJ84,"")</f>
        <v/>
      </c>
      <c r="AM84" s="256"/>
      <c r="AO84" s="254" t="str">
        <f aca="false">IF(AA84&lt;&gt;"",AA84,"")</f>
        <v/>
      </c>
      <c r="AP84" s="233" t="str">
        <f aca="false">IF(AO84&lt;&gt;"",AB84,"")</f>
        <v/>
      </c>
      <c r="AQ84" s="233" t="str">
        <f aca="false">IF(AO84&lt;&gt;"",AC84,"")</f>
        <v/>
      </c>
      <c r="AR84" s="233" t="str">
        <f aca="false">IF(AO84&lt;&gt;"",AD84,"")</f>
        <v/>
      </c>
      <c r="AS84" s="248" t="str">
        <f aca="false">IF(AO84&lt;&gt;"",'Νέα ΦΣ'!I79+'Νέα ΦΣ'!J79,"")</f>
        <v/>
      </c>
      <c r="AT84" s="247" t="str">
        <f aca="false">IF(AO84&lt;&gt;"",'Νέα ΦΣ'!N79,"")</f>
        <v/>
      </c>
      <c r="AU84" s="247" t="str">
        <f aca="false">IF(AO84&lt;&gt;"",Υπολογισμοί!J79,"")</f>
        <v/>
      </c>
      <c r="AW84" s="233" t="str">
        <f aca="false">IF(Βραχίονες!C79&lt;&gt;"",Βραχίονες!F79+Βραχίονες!G79,"")</f>
        <v/>
      </c>
      <c r="AX84" s="247" t="str">
        <f aca="false">IF(Βραχίονες!C79&lt;&gt;"",Υπολογισμοί!K79,"")</f>
        <v/>
      </c>
      <c r="AY84" s="247" t="str">
        <f aca="false">IF(Βραχίονες!C79&lt;&gt;"",Υπολογισμοί!L79,"")</f>
        <v/>
      </c>
      <c r="AZ84" s="247" t="str">
        <f aca="false">IF(Βραχίονες!C79&lt;&gt;"",Υπολογισμοί!K79+Υπολογισμοί!L79,"")</f>
        <v/>
      </c>
    </row>
    <row r="85" customFormat="false" ht="10.2" hidden="false" customHeight="false" outlineLevel="0" collapsed="false">
      <c r="A85" s="245" t="str">
        <f aca="false">IF('Συμβατικά ΦΣ'!B80&lt;&gt;"",'Συμβατικά ΦΣ'!C80,"")</f>
        <v/>
      </c>
      <c r="B85" s="246" t="str">
        <f aca="false">IF('Συμβατικά ΦΣ'!B80&lt;&gt;"",'Συμβατικά ΦΣ'!I80,"")</f>
        <v/>
      </c>
      <c r="C85" s="247" t="str">
        <f aca="false">IF('Συμβατικά ΦΣ'!B80&lt;&gt;"",'Συμβατικά ΦΣ'!J80,"")</f>
        <v/>
      </c>
      <c r="D85" s="248" t="str">
        <f aca="false">IF('Συμβατικά ΦΣ'!B80&lt;&gt;"",'Συμβατικά ΦΣ'!L80,"")</f>
        <v/>
      </c>
      <c r="E85" s="246" t="str">
        <f aca="false">IF('Συμβατικά ΦΣ'!B80&lt;&gt;"",'Συμβατικά ΦΣ'!K80,"")</f>
        <v/>
      </c>
      <c r="G85" s="245" t="str">
        <f aca="false">IF(A85&lt;&gt;"",A85,"")</f>
        <v/>
      </c>
      <c r="H85" s="249" t="str">
        <f aca="false">IF(G85&lt;&gt;"",B85,"")</f>
        <v/>
      </c>
      <c r="I85" s="247" t="str">
        <f aca="false">IF(G85&lt;&gt;"",C85,"")</f>
        <v/>
      </c>
      <c r="J85" s="248" t="str">
        <f aca="false">IF(G85&lt;&gt;"",D85,"")</f>
        <v/>
      </c>
      <c r="K85" s="248" t="str">
        <f aca="false">IF(G85&lt;&gt;"",E85,"")</f>
        <v/>
      </c>
      <c r="L85" s="247" t="str">
        <f aca="false">IF(G85&lt;&gt;"",'Γενικά Δεδομένα'!$I$6*365,"")</f>
        <v/>
      </c>
      <c r="M85" s="250" t="str">
        <f aca="false">IF(G85&lt;&gt;"",Υπολογισμοί!G80,"")</f>
        <v/>
      </c>
      <c r="N85" s="251" t="str">
        <f aca="false">IF(G85&lt;&gt;"",'Γενικά Δεδομένα'!$I$4,"")</f>
        <v/>
      </c>
      <c r="O85" s="250" t="str">
        <f aca="false">IF(G85&lt;&gt;"",M85*'Γενικά Δεδομένα'!$I$4,"")</f>
        <v/>
      </c>
      <c r="Q85" s="245" t="str">
        <f aca="false">IF(G85&lt;&gt;"",G85,"")</f>
        <v/>
      </c>
      <c r="R85" s="249" t="str">
        <f aca="false">IF(Q85&lt;&gt;"",H85,"")</f>
        <v/>
      </c>
      <c r="S85" s="252" t="str">
        <f aca="false">IF(Q85&lt;&gt;"",I85,"")</f>
        <v/>
      </c>
      <c r="T85" s="253"/>
      <c r="U85" s="254" t="str">
        <f aca="false">IF(Q85&lt;&gt;"",'Νέα ΦΣ'!D80,"")</f>
        <v/>
      </c>
      <c r="V85" s="233" t="str">
        <f aca="false">IF(Q85&lt;&gt;"",'Νέα ΦΣ'!M80,"")</f>
        <v/>
      </c>
      <c r="W85" s="233" t="str">
        <f aca="false">IF(Q85&lt;&gt;"",V85,"")</f>
        <v/>
      </c>
      <c r="X85" s="233" t="str">
        <f aca="false">IF(Q85&lt;&gt;"",'Νέα ΦΣ'!O80,"")</f>
        <v/>
      </c>
      <c r="Y85" s="248" t="str">
        <f aca="false">IF(Q85&lt;&gt;"",D85+E85,"")</f>
        <v/>
      </c>
      <c r="AA85" s="245" t="str">
        <f aca="false">IF(U85&lt;&gt;"",U85,"")</f>
        <v/>
      </c>
      <c r="AB85" s="249" t="str">
        <f aca="false">IF(AA85&lt;&gt;"",V85,"")</f>
        <v/>
      </c>
      <c r="AC85" s="249" t="str">
        <f aca="false">IF(AA85&lt;&gt;"",W85,"")</f>
        <v/>
      </c>
      <c r="AD85" s="249" t="str">
        <f aca="false">IF(AA85&lt;&gt;"",X85,"")</f>
        <v/>
      </c>
      <c r="AE85" s="249" t="str">
        <f aca="false">IF(Q85&lt;&gt;"",IF(AD85="ΝΑΙ",15,""),"")</f>
        <v/>
      </c>
      <c r="AF85" s="248" t="str">
        <f aca="false">IF(AA85&lt;&gt;"",D85+E85,"")</f>
        <v/>
      </c>
      <c r="AG85" s="249" t="str">
        <f aca="false">IF(AA85&lt;&gt;"",0,"")</f>
        <v/>
      </c>
      <c r="AH85" s="250" t="str">
        <f aca="false">+L85</f>
        <v/>
      </c>
      <c r="AI85" s="250" t="str">
        <f aca="false">IF(AA85&lt;&gt;"",Υπολογισμοί!H80,"")</f>
        <v/>
      </c>
      <c r="AJ85" s="255" t="str">
        <f aca="false">IF(AA85&lt;&gt;"",'Γενικά Δεδομένα'!$I$4,"")</f>
        <v/>
      </c>
      <c r="AK85" s="250" t="str">
        <f aca="false">IF(AA85&lt;&gt;"",AI85*AJ85,"")</f>
        <v/>
      </c>
      <c r="AM85" s="256"/>
      <c r="AO85" s="254" t="str">
        <f aca="false">IF(AA85&lt;&gt;"",AA85,"")</f>
        <v/>
      </c>
      <c r="AP85" s="233" t="str">
        <f aca="false">IF(AO85&lt;&gt;"",AB85,"")</f>
        <v/>
      </c>
      <c r="AQ85" s="233" t="str">
        <f aca="false">IF(AO85&lt;&gt;"",AC85,"")</f>
        <v/>
      </c>
      <c r="AR85" s="233" t="str">
        <f aca="false">IF(AO85&lt;&gt;"",AD85,"")</f>
        <v/>
      </c>
      <c r="AS85" s="248" t="str">
        <f aca="false">IF(AO85&lt;&gt;"",'Νέα ΦΣ'!I80+'Νέα ΦΣ'!J80,"")</f>
        <v/>
      </c>
      <c r="AT85" s="247" t="str">
        <f aca="false">IF(AO85&lt;&gt;"",'Νέα ΦΣ'!N80,"")</f>
        <v/>
      </c>
      <c r="AU85" s="247" t="str">
        <f aca="false">IF(AO85&lt;&gt;"",Υπολογισμοί!J80,"")</f>
        <v/>
      </c>
      <c r="AW85" s="233" t="str">
        <f aca="false">IF(Βραχίονες!C80&lt;&gt;"",Βραχίονες!F80+Βραχίονες!G80,"")</f>
        <v/>
      </c>
      <c r="AX85" s="247" t="str">
        <f aca="false">IF(Βραχίονες!C80&lt;&gt;"",Υπολογισμοί!K80,"")</f>
        <v/>
      </c>
      <c r="AY85" s="247" t="str">
        <f aca="false">IF(Βραχίονες!C80&lt;&gt;"",Υπολογισμοί!L80,"")</f>
        <v/>
      </c>
      <c r="AZ85" s="247" t="str">
        <f aca="false">IF(Βραχίονες!C80&lt;&gt;"",Υπολογισμοί!K80+Υπολογισμοί!L80,"")</f>
        <v/>
      </c>
    </row>
    <row r="86" customFormat="false" ht="10.2" hidden="false" customHeight="false" outlineLevel="0" collapsed="false">
      <c r="A86" s="245" t="str">
        <f aca="false">IF('Συμβατικά ΦΣ'!B81&lt;&gt;"",'Συμβατικά ΦΣ'!C81,"")</f>
        <v/>
      </c>
      <c r="B86" s="246" t="str">
        <f aca="false">IF('Συμβατικά ΦΣ'!B81&lt;&gt;"",'Συμβατικά ΦΣ'!I81,"")</f>
        <v/>
      </c>
      <c r="C86" s="247" t="str">
        <f aca="false">IF('Συμβατικά ΦΣ'!B81&lt;&gt;"",'Συμβατικά ΦΣ'!J81,"")</f>
        <v/>
      </c>
      <c r="D86" s="248" t="str">
        <f aca="false">IF('Συμβατικά ΦΣ'!B81&lt;&gt;"",'Συμβατικά ΦΣ'!L81,"")</f>
        <v/>
      </c>
      <c r="E86" s="246" t="str">
        <f aca="false">IF('Συμβατικά ΦΣ'!B81&lt;&gt;"",'Συμβατικά ΦΣ'!K81,"")</f>
        <v/>
      </c>
      <c r="G86" s="245" t="str">
        <f aca="false">IF(A86&lt;&gt;"",A86,"")</f>
        <v/>
      </c>
      <c r="H86" s="249" t="str">
        <f aca="false">IF(G86&lt;&gt;"",B86,"")</f>
        <v/>
      </c>
      <c r="I86" s="247" t="str">
        <f aca="false">IF(G86&lt;&gt;"",C86,"")</f>
        <v/>
      </c>
      <c r="J86" s="248" t="str">
        <f aca="false">IF(G86&lt;&gt;"",D86,"")</f>
        <v/>
      </c>
      <c r="K86" s="248" t="str">
        <f aca="false">IF(G86&lt;&gt;"",E86,"")</f>
        <v/>
      </c>
      <c r="L86" s="247" t="str">
        <f aca="false">IF(G86&lt;&gt;"",'Γενικά Δεδομένα'!$I$6*365,"")</f>
        <v/>
      </c>
      <c r="M86" s="250" t="str">
        <f aca="false">IF(G86&lt;&gt;"",Υπολογισμοί!G81,"")</f>
        <v/>
      </c>
      <c r="N86" s="251" t="str">
        <f aca="false">IF(G86&lt;&gt;"",'Γενικά Δεδομένα'!$I$4,"")</f>
        <v/>
      </c>
      <c r="O86" s="250" t="str">
        <f aca="false">IF(G86&lt;&gt;"",M86*'Γενικά Δεδομένα'!$I$4,"")</f>
        <v/>
      </c>
      <c r="Q86" s="245" t="str">
        <f aca="false">IF(G86&lt;&gt;"",G86,"")</f>
        <v/>
      </c>
      <c r="R86" s="249" t="str">
        <f aca="false">IF(Q86&lt;&gt;"",H86,"")</f>
        <v/>
      </c>
      <c r="S86" s="252" t="str">
        <f aca="false">IF(Q86&lt;&gt;"",I86,"")</f>
        <v/>
      </c>
      <c r="T86" s="253"/>
      <c r="U86" s="254" t="str">
        <f aca="false">IF(Q86&lt;&gt;"",'Νέα ΦΣ'!D81,"")</f>
        <v/>
      </c>
      <c r="V86" s="233" t="str">
        <f aca="false">IF(Q86&lt;&gt;"",'Νέα ΦΣ'!M81,"")</f>
        <v/>
      </c>
      <c r="W86" s="233" t="str">
        <f aca="false">IF(Q86&lt;&gt;"",V86,"")</f>
        <v/>
      </c>
      <c r="X86" s="233" t="str">
        <f aca="false">IF(Q86&lt;&gt;"",'Νέα ΦΣ'!O81,"")</f>
        <v/>
      </c>
      <c r="Y86" s="248" t="str">
        <f aca="false">IF(Q86&lt;&gt;"",D86+E86,"")</f>
        <v/>
      </c>
      <c r="AA86" s="245" t="str">
        <f aca="false">IF(U86&lt;&gt;"",U86,"")</f>
        <v/>
      </c>
      <c r="AB86" s="249" t="str">
        <f aca="false">IF(AA86&lt;&gt;"",V86,"")</f>
        <v/>
      </c>
      <c r="AC86" s="249" t="str">
        <f aca="false">IF(AA86&lt;&gt;"",W86,"")</f>
        <v/>
      </c>
      <c r="AD86" s="249" t="str">
        <f aca="false">IF(AA86&lt;&gt;"",X86,"")</f>
        <v/>
      </c>
      <c r="AE86" s="249" t="str">
        <f aca="false">IF(Q86&lt;&gt;"",IF(AD86="ΝΑΙ",15,""),"")</f>
        <v/>
      </c>
      <c r="AF86" s="248" t="str">
        <f aca="false">IF(AA86&lt;&gt;"",D86+E86,"")</f>
        <v/>
      </c>
      <c r="AG86" s="249" t="str">
        <f aca="false">IF(AA86&lt;&gt;"",0,"")</f>
        <v/>
      </c>
      <c r="AH86" s="250" t="str">
        <f aca="false">+L86</f>
        <v/>
      </c>
      <c r="AI86" s="250" t="str">
        <f aca="false">IF(AA86&lt;&gt;"",Υπολογισμοί!H81,"")</f>
        <v/>
      </c>
      <c r="AJ86" s="255" t="str">
        <f aca="false">IF(AA86&lt;&gt;"",'Γενικά Δεδομένα'!$I$4,"")</f>
        <v/>
      </c>
      <c r="AK86" s="250" t="str">
        <f aca="false">IF(AA86&lt;&gt;"",AI86*AJ86,"")</f>
        <v/>
      </c>
      <c r="AM86" s="256"/>
      <c r="AO86" s="254" t="str">
        <f aca="false">IF(AA86&lt;&gt;"",AA86,"")</f>
        <v/>
      </c>
      <c r="AP86" s="233" t="str">
        <f aca="false">IF(AO86&lt;&gt;"",AB86,"")</f>
        <v/>
      </c>
      <c r="AQ86" s="233" t="str">
        <f aca="false">IF(AO86&lt;&gt;"",AC86,"")</f>
        <v/>
      </c>
      <c r="AR86" s="233" t="str">
        <f aca="false">IF(AO86&lt;&gt;"",AD86,"")</f>
        <v/>
      </c>
      <c r="AS86" s="248" t="str">
        <f aca="false">IF(AO86&lt;&gt;"",'Νέα ΦΣ'!I81+'Νέα ΦΣ'!J81,"")</f>
        <v/>
      </c>
      <c r="AT86" s="247" t="str">
        <f aca="false">IF(AO86&lt;&gt;"",'Νέα ΦΣ'!N81,"")</f>
        <v/>
      </c>
      <c r="AU86" s="247" t="str">
        <f aca="false">IF(AO86&lt;&gt;"",Υπολογισμοί!J81,"")</f>
        <v/>
      </c>
      <c r="AW86" s="233" t="str">
        <f aca="false">IF(Βραχίονες!C81&lt;&gt;"",Βραχίονες!F81+Βραχίονες!G81,"")</f>
        <v/>
      </c>
      <c r="AX86" s="247" t="str">
        <f aca="false">IF(Βραχίονες!C81&lt;&gt;"",Υπολογισμοί!K81,"")</f>
        <v/>
      </c>
      <c r="AY86" s="247" t="str">
        <f aca="false">IF(Βραχίονες!C81&lt;&gt;"",Υπολογισμοί!L81,"")</f>
        <v/>
      </c>
      <c r="AZ86" s="247" t="str">
        <f aca="false">IF(Βραχίονες!C81&lt;&gt;"",Υπολογισμοί!K81+Υπολογισμοί!L81,"")</f>
        <v/>
      </c>
    </row>
    <row r="87" customFormat="false" ht="10.2" hidden="false" customHeight="false" outlineLevel="0" collapsed="false">
      <c r="A87" s="245" t="str">
        <f aca="false">IF('Συμβατικά ΦΣ'!B82&lt;&gt;"",'Συμβατικά ΦΣ'!C82,"")</f>
        <v/>
      </c>
      <c r="B87" s="246" t="str">
        <f aca="false">IF('Συμβατικά ΦΣ'!B82&lt;&gt;"",'Συμβατικά ΦΣ'!I82,"")</f>
        <v/>
      </c>
      <c r="C87" s="247" t="str">
        <f aca="false">IF('Συμβατικά ΦΣ'!B82&lt;&gt;"",'Συμβατικά ΦΣ'!J82,"")</f>
        <v/>
      </c>
      <c r="D87" s="248" t="str">
        <f aca="false">IF('Συμβατικά ΦΣ'!B82&lt;&gt;"",'Συμβατικά ΦΣ'!L82,"")</f>
        <v/>
      </c>
      <c r="E87" s="246" t="str">
        <f aca="false">IF('Συμβατικά ΦΣ'!B82&lt;&gt;"",'Συμβατικά ΦΣ'!K82,"")</f>
        <v/>
      </c>
      <c r="G87" s="245" t="str">
        <f aca="false">IF(A87&lt;&gt;"",A87,"")</f>
        <v/>
      </c>
      <c r="H87" s="249" t="str">
        <f aca="false">IF(G87&lt;&gt;"",B87,"")</f>
        <v/>
      </c>
      <c r="I87" s="247" t="str">
        <f aca="false">IF(G87&lt;&gt;"",C87,"")</f>
        <v/>
      </c>
      <c r="J87" s="248" t="str">
        <f aca="false">IF(G87&lt;&gt;"",D87,"")</f>
        <v/>
      </c>
      <c r="K87" s="248" t="str">
        <f aca="false">IF(G87&lt;&gt;"",E87,"")</f>
        <v/>
      </c>
      <c r="L87" s="247" t="str">
        <f aca="false">IF(G87&lt;&gt;"",'Γενικά Δεδομένα'!$I$6*365,"")</f>
        <v/>
      </c>
      <c r="M87" s="250" t="str">
        <f aca="false">IF(G87&lt;&gt;"",Υπολογισμοί!G82,"")</f>
        <v/>
      </c>
      <c r="N87" s="251" t="str">
        <f aca="false">IF(G87&lt;&gt;"",'Γενικά Δεδομένα'!$I$4,"")</f>
        <v/>
      </c>
      <c r="O87" s="250" t="str">
        <f aca="false">IF(G87&lt;&gt;"",M87*'Γενικά Δεδομένα'!$I$4,"")</f>
        <v/>
      </c>
      <c r="Q87" s="245" t="str">
        <f aca="false">IF(G87&lt;&gt;"",G87,"")</f>
        <v/>
      </c>
      <c r="R87" s="249" t="str">
        <f aca="false">IF(Q87&lt;&gt;"",H87,"")</f>
        <v/>
      </c>
      <c r="S87" s="252" t="str">
        <f aca="false">IF(Q87&lt;&gt;"",I87,"")</f>
        <v/>
      </c>
      <c r="T87" s="253"/>
      <c r="U87" s="254" t="str">
        <f aca="false">IF(Q87&lt;&gt;"",'Νέα ΦΣ'!D82,"")</f>
        <v/>
      </c>
      <c r="V87" s="233" t="str">
        <f aca="false">IF(Q87&lt;&gt;"",'Νέα ΦΣ'!M82,"")</f>
        <v/>
      </c>
      <c r="W87" s="233" t="str">
        <f aca="false">IF(Q87&lt;&gt;"",V87,"")</f>
        <v/>
      </c>
      <c r="X87" s="233" t="str">
        <f aca="false">IF(Q87&lt;&gt;"",'Νέα ΦΣ'!O82,"")</f>
        <v/>
      </c>
      <c r="Y87" s="248" t="str">
        <f aca="false">IF(Q87&lt;&gt;"",D87+E87,"")</f>
        <v/>
      </c>
      <c r="AA87" s="245" t="str">
        <f aca="false">IF(U87&lt;&gt;"",U87,"")</f>
        <v/>
      </c>
      <c r="AB87" s="249" t="str">
        <f aca="false">IF(AA87&lt;&gt;"",V87,"")</f>
        <v/>
      </c>
      <c r="AC87" s="249" t="str">
        <f aca="false">IF(AA87&lt;&gt;"",W87,"")</f>
        <v/>
      </c>
      <c r="AD87" s="249" t="str">
        <f aca="false">IF(AA87&lt;&gt;"",X87,"")</f>
        <v/>
      </c>
      <c r="AE87" s="249" t="str">
        <f aca="false">IF(Q87&lt;&gt;"",IF(AD87="ΝΑΙ",15,""),"")</f>
        <v/>
      </c>
      <c r="AF87" s="248" t="str">
        <f aca="false">IF(AA87&lt;&gt;"",D87+E87,"")</f>
        <v/>
      </c>
      <c r="AG87" s="249" t="str">
        <f aca="false">IF(AA87&lt;&gt;"",0,"")</f>
        <v/>
      </c>
      <c r="AH87" s="250" t="str">
        <f aca="false">+L87</f>
        <v/>
      </c>
      <c r="AI87" s="250" t="str">
        <f aca="false">IF(AA87&lt;&gt;"",Υπολογισμοί!H82,"")</f>
        <v/>
      </c>
      <c r="AJ87" s="255" t="str">
        <f aca="false">IF(AA87&lt;&gt;"",'Γενικά Δεδομένα'!$I$4,"")</f>
        <v/>
      </c>
      <c r="AK87" s="250" t="str">
        <f aca="false">IF(AA87&lt;&gt;"",AI87*AJ87,"")</f>
        <v/>
      </c>
      <c r="AM87" s="256"/>
      <c r="AO87" s="254" t="str">
        <f aca="false">IF(AA87&lt;&gt;"",AA87,"")</f>
        <v/>
      </c>
      <c r="AP87" s="233" t="str">
        <f aca="false">IF(AO87&lt;&gt;"",AB87,"")</f>
        <v/>
      </c>
      <c r="AQ87" s="233" t="str">
        <f aca="false">IF(AO87&lt;&gt;"",AC87,"")</f>
        <v/>
      </c>
      <c r="AR87" s="233" t="str">
        <f aca="false">IF(AO87&lt;&gt;"",AD87,"")</f>
        <v/>
      </c>
      <c r="AS87" s="248" t="str">
        <f aca="false">IF(AO87&lt;&gt;"",'Νέα ΦΣ'!I82+'Νέα ΦΣ'!J82,"")</f>
        <v/>
      </c>
      <c r="AT87" s="247" t="str">
        <f aca="false">IF(AO87&lt;&gt;"",'Νέα ΦΣ'!N82,"")</f>
        <v/>
      </c>
      <c r="AU87" s="247" t="str">
        <f aca="false">IF(AO87&lt;&gt;"",Υπολογισμοί!J82,"")</f>
        <v/>
      </c>
      <c r="AW87" s="233" t="str">
        <f aca="false">IF(Βραχίονες!C82&lt;&gt;"",Βραχίονες!F82+Βραχίονες!G82,"")</f>
        <v/>
      </c>
      <c r="AX87" s="247" t="str">
        <f aca="false">IF(Βραχίονες!C82&lt;&gt;"",Υπολογισμοί!K82,"")</f>
        <v/>
      </c>
      <c r="AY87" s="247" t="str">
        <f aca="false">IF(Βραχίονες!C82&lt;&gt;"",Υπολογισμοί!L82,"")</f>
        <v/>
      </c>
      <c r="AZ87" s="247" t="str">
        <f aca="false">IF(Βραχίονες!C82&lt;&gt;"",Υπολογισμοί!K82+Υπολογισμοί!L82,"")</f>
        <v/>
      </c>
    </row>
    <row r="88" customFormat="false" ht="10.2" hidden="false" customHeight="false" outlineLevel="0" collapsed="false">
      <c r="A88" s="245" t="str">
        <f aca="false">IF('Συμβατικά ΦΣ'!B83&lt;&gt;"",'Συμβατικά ΦΣ'!C83,"")</f>
        <v/>
      </c>
      <c r="B88" s="246" t="str">
        <f aca="false">IF('Συμβατικά ΦΣ'!B83&lt;&gt;"",'Συμβατικά ΦΣ'!I83,"")</f>
        <v/>
      </c>
      <c r="C88" s="247" t="str">
        <f aca="false">IF('Συμβατικά ΦΣ'!B83&lt;&gt;"",'Συμβατικά ΦΣ'!J83,"")</f>
        <v/>
      </c>
      <c r="D88" s="248" t="str">
        <f aca="false">IF('Συμβατικά ΦΣ'!B83&lt;&gt;"",'Συμβατικά ΦΣ'!L83,"")</f>
        <v/>
      </c>
      <c r="E88" s="246" t="str">
        <f aca="false">IF('Συμβατικά ΦΣ'!B83&lt;&gt;"",'Συμβατικά ΦΣ'!K83,"")</f>
        <v/>
      </c>
      <c r="G88" s="245" t="str">
        <f aca="false">IF(A88&lt;&gt;"",A88,"")</f>
        <v/>
      </c>
      <c r="H88" s="249" t="str">
        <f aca="false">IF(G88&lt;&gt;"",B88,"")</f>
        <v/>
      </c>
      <c r="I88" s="247" t="str">
        <f aca="false">IF(G88&lt;&gt;"",C88,"")</f>
        <v/>
      </c>
      <c r="J88" s="248" t="str">
        <f aca="false">IF(G88&lt;&gt;"",D88,"")</f>
        <v/>
      </c>
      <c r="K88" s="248" t="str">
        <f aca="false">IF(G88&lt;&gt;"",E88,"")</f>
        <v/>
      </c>
      <c r="L88" s="247" t="str">
        <f aca="false">IF(G88&lt;&gt;"",'Γενικά Δεδομένα'!$I$6*365,"")</f>
        <v/>
      </c>
      <c r="M88" s="250" t="str">
        <f aca="false">IF(G88&lt;&gt;"",Υπολογισμοί!G83,"")</f>
        <v/>
      </c>
      <c r="N88" s="251" t="str">
        <f aca="false">IF(G88&lt;&gt;"",'Γενικά Δεδομένα'!$I$4,"")</f>
        <v/>
      </c>
      <c r="O88" s="250" t="str">
        <f aca="false">IF(G88&lt;&gt;"",M88*'Γενικά Δεδομένα'!$I$4,"")</f>
        <v/>
      </c>
      <c r="Q88" s="245" t="str">
        <f aca="false">IF(G88&lt;&gt;"",G88,"")</f>
        <v/>
      </c>
      <c r="R88" s="249" t="str">
        <f aca="false">IF(Q88&lt;&gt;"",H88,"")</f>
        <v/>
      </c>
      <c r="S88" s="252" t="str">
        <f aca="false">IF(Q88&lt;&gt;"",I88,"")</f>
        <v/>
      </c>
      <c r="T88" s="253"/>
      <c r="U88" s="254" t="str">
        <f aca="false">IF(Q88&lt;&gt;"",'Νέα ΦΣ'!D83,"")</f>
        <v/>
      </c>
      <c r="V88" s="233" t="str">
        <f aca="false">IF(Q88&lt;&gt;"",'Νέα ΦΣ'!M83,"")</f>
        <v/>
      </c>
      <c r="W88" s="233" t="str">
        <f aca="false">IF(Q88&lt;&gt;"",V88,"")</f>
        <v/>
      </c>
      <c r="X88" s="233" t="str">
        <f aca="false">IF(Q88&lt;&gt;"",'Νέα ΦΣ'!O83,"")</f>
        <v/>
      </c>
      <c r="Y88" s="248" t="str">
        <f aca="false">IF(Q88&lt;&gt;"",D88+E88,"")</f>
        <v/>
      </c>
      <c r="AA88" s="245" t="str">
        <f aca="false">IF(U88&lt;&gt;"",U88,"")</f>
        <v/>
      </c>
      <c r="AB88" s="249" t="str">
        <f aca="false">IF(AA88&lt;&gt;"",V88,"")</f>
        <v/>
      </c>
      <c r="AC88" s="249" t="str">
        <f aca="false">IF(AA88&lt;&gt;"",W88,"")</f>
        <v/>
      </c>
      <c r="AD88" s="249" t="str">
        <f aca="false">IF(AA88&lt;&gt;"",X88,"")</f>
        <v/>
      </c>
      <c r="AE88" s="249" t="str">
        <f aca="false">IF(Q88&lt;&gt;"",IF(AD88="ΝΑΙ",15,""),"")</f>
        <v/>
      </c>
      <c r="AF88" s="248" t="str">
        <f aca="false">IF(AA88&lt;&gt;"",D88+E88,"")</f>
        <v/>
      </c>
      <c r="AG88" s="249" t="str">
        <f aca="false">IF(AA88&lt;&gt;"",0,"")</f>
        <v/>
      </c>
      <c r="AH88" s="250" t="str">
        <f aca="false">+L88</f>
        <v/>
      </c>
      <c r="AI88" s="250" t="str">
        <f aca="false">IF(AA88&lt;&gt;"",Υπολογισμοί!H83,"")</f>
        <v/>
      </c>
      <c r="AJ88" s="255" t="str">
        <f aca="false">IF(AA88&lt;&gt;"",'Γενικά Δεδομένα'!$I$4,"")</f>
        <v/>
      </c>
      <c r="AK88" s="250" t="str">
        <f aca="false">IF(AA88&lt;&gt;"",AI88*AJ88,"")</f>
        <v/>
      </c>
      <c r="AM88" s="256"/>
      <c r="AO88" s="254" t="str">
        <f aca="false">IF(AA88&lt;&gt;"",AA88,"")</f>
        <v/>
      </c>
      <c r="AP88" s="233" t="str">
        <f aca="false">IF(AO88&lt;&gt;"",AB88,"")</f>
        <v/>
      </c>
      <c r="AQ88" s="233" t="str">
        <f aca="false">IF(AO88&lt;&gt;"",AC88,"")</f>
        <v/>
      </c>
      <c r="AR88" s="233" t="str">
        <f aca="false">IF(AO88&lt;&gt;"",AD88,"")</f>
        <v/>
      </c>
      <c r="AS88" s="248" t="str">
        <f aca="false">IF(AO88&lt;&gt;"",'Νέα ΦΣ'!I83+'Νέα ΦΣ'!J83,"")</f>
        <v/>
      </c>
      <c r="AT88" s="247" t="str">
        <f aca="false">IF(AO88&lt;&gt;"",'Νέα ΦΣ'!N83,"")</f>
        <v/>
      </c>
      <c r="AU88" s="247" t="str">
        <f aca="false">IF(AO88&lt;&gt;"",Υπολογισμοί!J83,"")</f>
        <v/>
      </c>
      <c r="AW88" s="233" t="str">
        <f aca="false">IF(Βραχίονες!C83&lt;&gt;"",Βραχίονες!F83+Βραχίονες!G83,"")</f>
        <v/>
      </c>
      <c r="AX88" s="247" t="str">
        <f aca="false">IF(Βραχίονες!C83&lt;&gt;"",Υπολογισμοί!K83,"")</f>
        <v/>
      </c>
      <c r="AY88" s="247" t="str">
        <f aca="false">IF(Βραχίονες!C83&lt;&gt;"",Υπολογισμοί!L83,"")</f>
        <v/>
      </c>
      <c r="AZ88" s="247" t="str">
        <f aca="false">IF(Βραχίονες!C83&lt;&gt;"",Υπολογισμοί!K83+Υπολογισμοί!L83,"")</f>
        <v/>
      </c>
    </row>
    <row r="89" customFormat="false" ht="10.2" hidden="false" customHeight="false" outlineLevel="0" collapsed="false">
      <c r="A89" s="245" t="str">
        <f aca="false">IF('Συμβατικά ΦΣ'!B84&lt;&gt;"",'Συμβατικά ΦΣ'!C84,"")</f>
        <v/>
      </c>
      <c r="B89" s="246" t="str">
        <f aca="false">IF('Συμβατικά ΦΣ'!B84&lt;&gt;"",'Συμβατικά ΦΣ'!I84,"")</f>
        <v/>
      </c>
      <c r="C89" s="247" t="str">
        <f aca="false">IF('Συμβατικά ΦΣ'!B84&lt;&gt;"",'Συμβατικά ΦΣ'!J84,"")</f>
        <v/>
      </c>
      <c r="D89" s="248" t="str">
        <f aca="false">IF('Συμβατικά ΦΣ'!B84&lt;&gt;"",'Συμβατικά ΦΣ'!L84,"")</f>
        <v/>
      </c>
      <c r="E89" s="246" t="str">
        <f aca="false">IF('Συμβατικά ΦΣ'!B84&lt;&gt;"",'Συμβατικά ΦΣ'!K84,"")</f>
        <v/>
      </c>
      <c r="G89" s="245" t="str">
        <f aca="false">IF(A89&lt;&gt;"",A89,"")</f>
        <v/>
      </c>
      <c r="H89" s="249" t="str">
        <f aca="false">IF(G89&lt;&gt;"",B89,"")</f>
        <v/>
      </c>
      <c r="I89" s="247" t="str">
        <f aca="false">IF(G89&lt;&gt;"",C89,"")</f>
        <v/>
      </c>
      <c r="J89" s="248" t="str">
        <f aca="false">IF(G89&lt;&gt;"",D89,"")</f>
        <v/>
      </c>
      <c r="K89" s="248" t="str">
        <f aca="false">IF(G89&lt;&gt;"",E89,"")</f>
        <v/>
      </c>
      <c r="L89" s="247" t="str">
        <f aca="false">IF(G89&lt;&gt;"",'Γενικά Δεδομένα'!$I$6*365,"")</f>
        <v/>
      </c>
      <c r="M89" s="250" t="str">
        <f aca="false">IF(G89&lt;&gt;"",Υπολογισμοί!G84,"")</f>
        <v/>
      </c>
      <c r="N89" s="251" t="str">
        <f aca="false">IF(G89&lt;&gt;"",'Γενικά Δεδομένα'!$I$4,"")</f>
        <v/>
      </c>
      <c r="O89" s="250" t="str">
        <f aca="false">IF(G89&lt;&gt;"",M89*'Γενικά Δεδομένα'!$I$4,"")</f>
        <v/>
      </c>
      <c r="Q89" s="245" t="str">
        <f aca="false">IF(G89&lt;&gt;"",G89,"")</f>
        <v/>
      </c>
      <c r="R89" s="249" t="str">
        <f aca="false">IF(Q89&lt;&gt;"",H89,"")</f>
        <v/>
      </c>
      <c r="S89" s="252" t="str">
        <f aca="false">IF(Q89&lt;&gt;"",I89,"")</f>
        <v/>
      </c>
      <c r="T89" s="253"/>
      <c r="U89" s="254" t="str">
        <f aca="false">IF(Q89&lt;&gt;"",'Νέα ΦΣ'!D84,"")</f>
        <v/>
      </c>
      <c r="V89" s="233" t="str">
        <f aca="false">IF(Q89&lt;&gt;"",'Νέα ΦΣ'!M84,"")</f>
        <v/>
      </c>
      <c r="W89" s="233" t="str">
        <f aca="false">IF(Q89&lt;&gt;"",V89,"")</f>
        <v/>
      </c>
      <c r="X89" s="233" t="str">
        <f aca="false">IF(Q89&lt;&gt;"",'Νέα ΦΣ'!O84,"")</f>
        <v/>
      </c>
      <c r="Y89" s="248" t="str">
        <f aca="false">IF(Q89&lt;&gt;"",D89+E89,"")</f>
        <v/>
      </c>
      <c r="AA89" s="245" t="str">
        <f aca="false">IF(U89&lt;&gt;"",U89,"")</f>
        <v/>
      </c>
      <c r="AB89" s="249" t="str">
        <f aca="false">IF(AA89&lt;&gt;"",V89,"")</f>
        <v/>
      </c>
      <c r="AC89" s="249" t="str">
        <f aca="false">IF(AA89&lt;&gt;"",W89,"")</f>
        <v/>
      </c>
      <c r="AD89" s="249" t="str">
        <f aca="false">IF(AA89&lt;&gt;"",X89,"")</f>
        <v/>
      </c>
      <c r="AE89" s="249" t="str">
        <f aca="false">IF(Q89&lt;&gt;"",IF(AD89="ΝΑΙ",15,""),"")</f>
        <v/>
      </c>
      <c r="AF89" s="248" t="str">
        <f aca="false">IF(AA89&lt;&gt;"",D89+E89,"")</f>
        <v/>
      </c>
      <c r="AG89" s="249" t="str">
        <f aca="false">IF(AA89&lt;&gt;"",0,"")</f>
        <v/>
      </c>
      <c r="AH89" s="250" t="str">
        <f aca="false">+L89</f>
        <v/>
      </c>
      <c r="AI89" s="250" t="str">
        <f aca="false">IF(AA89&lt;&gt;"",Υπολογισμοί!H84,"")</f>
        <v/>
      </c>
      <c r="AJ89" s="255" t="str">
        <f aca="false">IF(AA89&lt;&gt;"",'Γενικά Δεδομένα'!$I$4,"")</f>
        <v/>
      </c>
      <c r="AK89" s="250" t="str">
        <f aca="false">IF(AA89&lt;&gt;"",AI89*AJ89,"")</f>
        <v/>
      </c>
      <c r="AM89" s="256"/>
      <c r="AO89" s="254" t="str">
        <f aca="false">IF(AA89&lt;&gt;"",AA89,"")</f>
        <v/>
      </c>
      <c r="AP89" s="233" t="str">
        <f aca="false">IF(AO89&lt;&gt;"",AB89,"")</f>
        <v/>
      </c>
      <c r="AQ89" s="233" t="str">
        <f aca="false">IF(AO89&lt;&gt;"",AC89,"")</f>
        <v/>
      </c>
      <c r="AR89" s="233" t="str">
        <f aca="false">IF(AO89&lt;&gt;"",AD89,"")</f>
        <v/>
      </c>
      <c r="AS89" s="248" t="str">
        <f aca="false">IF(AO89&lt;&gt;"",'Νέα ΦΣ'!I84+'Νέα ΦΣ'!J84,"")</f>
        <v/>
      </c>
      <c r="AT89" s="247" t="str">
        <f aca="false">IF(AO89&lt;&gt;"",'Νέα ΦΣ'!N84,"")</f>
        <v/>
      </c>
      <c r="AU89" s="247" t="str">
        <f aca="false">IF(AO89&lt;&gt;"",Υπολογισμοί!J84,"")</f>
        <v/>
      </c>
      <c r="AW89" s="233" t="str">
        <f aca="false">IF(Βραχίονες!C84&lt;&gt;"",Βραχίονες!F84+Βραχίονες!G84,"")</f>
        <v/>
      </c>
      <c r="AX89" s="247" t="str">
        <f aca="false">IF(Βραχίονες!C84&lt;&gt;"",Υπολογισμοί!K84,"")</f>
        <v/>
      </c>
      <c r="AY89" s="247" t="str">
        <f aca="false">IF(Βραχίονες!C84&lt;&gt;"",Υπολογισμοί!L84,"")</f>
        <v/>
      </c>
      <c r="AZ89" s="247" t="str">
        <f aca="false">IF(Βραχίονες!C84&lt;&gt;"",Υπολογισμοί!K84+Υπολογισμοί!L84,"")</f>
        <v/>
      </c>
    </row>
    <row r="90" customFormat="false" ht="10.2" hidden="false" customHeight="false" outlineLevel="0" collapsed="false">
      <c r="A90" s="245" t="str">
        <f aca="false">IF('Συμβατικά ΦΣ'!B85&lt;&gt;"",'Συμβατικά ΦΣ'!C85,"")</f>
        <v/>
      </c>
      <c r="B90" s="246" t="str">
        <f aca="false">IF('Συμβατικά ΦΣ'!B85&lt;&gt;"",'Συμβατικά ΦΣ'!I85,"")</f>
        <v/>
      </c>
      <c r="C90" s="247" t="str">
        <f aca="false">IF('Συμβατικά ΦΣ'!B85&lt;&gt;"",'Συμβατικά ΦΣ'!J85,"")</f>
        <v/>
      </c>
      <c r="D90" s="248" t="str">
        <f aca="false">IF('Συμβατικά ΦΣ'!B85&lt;&gt;"",'Συμβατικά ΦΣ'!L85,"")</f>
        <v/>
      </c>
      <c r="E90" s="246" t="str">
        <f aca="false">IF('Συμβατικά ΦΣ'!B85&lt;&gt;"",'Συμβατικά ΦΣ'!K85,"")</f>
        <v/>
      </c>
      <c r="G90" s="245" t="str">
        <f aca="false">IF(A90&lt;&gt;"",A90,"")</f>
        <v/>
      </c>
      <c r="H90" s="249" t="str">
        <f aca="false">IF(G90&lt;&gt;"",B90,"")</f>
        <v/>
      </c>
      <c r="I90" s="247" t="str">
        <f aca="false">IF(G90&lt;&gt;"",C90,"")</f>
        <v/>
      </c>
      <c r="J90" s="248" t="str">
        <f aca="false">IF(G90&lt;&gt;"",D90,"")</f>
        <v/>
      </c>
      <c r="K90" s="248" t="str">
        <f aca="false">IF(G90&lt;&gt;"",E90,"")</f>
        <v/>
      </c>
      <c r="L90" s="247" t="str">
        <f aca="false">IF(G90&lt;&gt;"",'Γενικά Δεδομένα'!$I$6*365,"")</f>
        <v/>
      </c>
      <c r="M90" s="250" t="str">
        <f aca="false">IF(G90&lt;&gt;"",Υπολογισμοί!G85,"")</f>
        <v/>
      </c>
      <c r="N90" s="251" t="str">
        <f aca="false">IF(G90&lt;&gt;"",'Γενικά Δεδομένα'!$I$4,"")</f>
        <v/>
      </c>
      <c r="O90" s="250" t="str">
        <f aca="false">IF(G90&lt;&gt;"",M90*'Γενικά Δεδομένα'!$I$4,"")</f>
        <v/>
      </c>
      <c r="Q90" s="245" t="str">
        <f aca="false">IF(G90&lt;&gt;"",G90,"")</f>
        <v/>
      </c>
      <c r="R90" s="249" t="str">
        <f aca="false">IF(Q90&lt;&gt;"",H90,"")</f>
        <v/>
      </c>
      <c r="S90" s="252" t="str">
        <f aca="false">IF(Q90&lt;&gt;"",I90,"")</f>
        <v/>
      </c>
      <c r="T90" s="253"/>
      <c r="U90" s="254" t="str">
        <f aca="false">IF(Q90&lt;&gt;"",'Νέα ΦΣ'!D85,"")</f>
        <v/>
      </c>
      <c r="V90" s="233" t="str">
        <f aca="false">IF(Q90&lt;&gt;"",'Νέα ΦΣ'!M85,"")</f>
        <v/>
      </c>
      <c r="W90" s="233" t="str">
        <f aca="false">IF(Q90&lt;&gt;"",V90,"")</f>
        <v/>
      </c>
      <c r="X90" s="233" t="str">
        <f aca="false">IF(Q90&lt;&gt;"",'Νέα ΦΣ'!O85,"")</f>
        <v/>
      </c>
      <c r="Y90" s="248" t="str">
        <f aca="false">IF(Q90&lt;&gt;"",D90+E90,"")</f>
        <v/>
      </c>
      <c r="AA90" s="245" t="str">
        <f aca="false">IF(U90&lt;&gt;"",U90,"")</f>
        <v/>
      </c>
      <c r="AB90" s="249" t="str">
        <f aca="false">IF(AA90&lt;&gt;"",V90,"")</f>
        <v/>
      </c>
      <c r="AC90" s="249" t="str">
        <f aca="false">IF(AA90&lt;&gt;"",W90,"")</f>
        <v/>
      </c>
      <c r="AD90" s="249" t="str">
        <f aca="false">IF(AA90&lt;&gt;"",X90,"")</f>
        <v/>
      </c>
      <c r="AE90" s="249" t="str">
        <f aca="false">IF(Q90&lt;&gt;"",IF(AD90="ΝΑΙ",15,""),"")</f>
        <v/>
      </c>
      <c r="AF90" s="248" t="str">
        <f aca="false">IF(AA90&lt;&gt;"",D90+E90,"")</f>
        <v/>
      </c>
      <c r="AG90" s="249" t="str">
        <f aca="false">IF(AA90&lt;&gt;"",0,"")</f>
        <v/>
      </c>
      <c r="AH90" s="250" t="str">
        <f aca="false">+L90</f>
        <v/>
      </c>
      <c r="AI90" s="250" t="str">
        <f aca="false">IF(AA90&lt;&gt;"",Υπολογισμοί!H85,"")</f>
        <v/>
      </c>
      <c r="AJ90" s="255" t="str">
        <f aca="false">IF(AA90&lt;&gt;"",'Γενικά Δεδομένα'!$I$4,"")</f>
        <v/>
      </c>
      <c r="AK90" s="250" t="str">
        <f aca="false">IF(AA90&lt;&gt;"",AI90*AJ90,"")</f>
        <v/>
      </c>
      <c r="AM90" s="256"/>
      <c r="AO90" s="254" t="str">
        <f aca="false">IF(AA90&lt;&gt;"",AA90,"")</f>
        <v/>
      </c>
      <c r="AP90" s="233" t="str">
        <f aca="false">IF(AO90&lt;&gt;"",AB90,"")</f>
        <v/>
      </c>
      <c r="AQ90" s="233" t="str">
        <f aca="false">IF(AO90&lt;&gt;"",AC90,"")</f>
        <v/>
      </c>
      <c r="AR90" s="233" t="str">
        <f aca="false">IF(AO90&lt;&gt;"",AD90,"")</f>
        <v/>
      </c>
      <c r="AS90" s="248" t="str">
        <f aca="false">IF(AO90&lt;&gt;"",'Νέα ΦΣ'!I85+'Νέα ΦΣ'!J85,"")</f>
        <v/>
      </c>
      <c r="AT90" s="247" t="str">
        <f aca="false">IF(AO90&lt;&gt;"",'Νέα ΦΣ'!N85,"")</f>
        <v/>
      </c>
      <c r="AU90" s="247" t="str">
        <f aca="false">IF(AO90&lt;&gt;"",Υπολογισμοί!J85,"")</f>
        <v/>
      </c>
      <c r="AW90" s="233" t="str">
        <f aca="false">IF(Βραχίονες!C85&lt;&gt;"",Βραχίονες!F85+Βραχίονες!G85,"")</f>
        <v/>
      </c>
      <c r="AX90" s="247" t="str">
        <f aca="false">IF(Βραχίονες!C85&lt;&gt;"",Υπολογισμοί!K85,"")</f>
        <v/>
      </c>
      <c r="AY90" s="247" t="str">
        <f aca="false">IF(Βραχίονες!C85&lt;&gt;"",Υπολογισμοί!L85,"")</f>
        <v/>
      </c>
      <c r="AZ90" s="247" t="str">
        <f aca="false">IF(Βραχίονες!C85&lt;&gt;"",Υπολογισμοί!K85+Υπολογισμοί!L85,"")</f>
        <v/>
      </c>
    </row>
    <row r="91" customFormat="false" ht="10.2" hidden="false" customHeight="false" outlineLevel="0" collapsed="false">
      <c r="A91" s="245" t="str">
        <f aca="false">IF('Συμβατικά ΦΣ'!B86&lt;&gt;"",'Συμβατικά ΦΣ'!C86,"")</f>
        <v/>
      </c>
      <c r="B91" s="246" t="str">
        <f aca="false">IF('Συμβατικά ΦΣ'!B86&lt;&gt;"",'Συμβατικά ΦΣ'!I86,"")</f>
        <v/>
      </c>
      <c r="C91" s="247" t="str">
        <f aca="false">IF('Συμβατικά ΦΣ'!B86&lt;&gt;"",'Συμβατικά ΦΣ'!J86,"")</f>
        <v/>
      </c>
      <c r="D91" s="248" t="str">
        <f aca="false">IF('Συμβατικά ΦΣ'!B86&lt;&gt;"",'Συμβατικά ΦΣ'!L86,"")</f>
        <v/>
      </c>
      <c r="E91" s="246" t="str">
        <f aca="false">IF('Συμβατικά ΦΣ'!B86&lt;&gt;"",'Συμβατικά ΦΣ'!K86,"")</f>
        <v/>
      </c>
      <c r="G91" s="245" t="str">
        <f aca="false">IF(A91&lt;&gt;"",A91,"")</f>
        <v/>
      </c>
      <c r="H91" s="249" t="str">
        <f aca="false">IF(G91&lt;&gt;"",B91,"")</f>
        <v/>
      </c>
      <c r="I91" s="247" t="str">
        <f aca="false">IF(G91&lt;&gt;"",C91,"")</f>
        <v/>
      </c>
      <c r="J91" s="248" t="str">
        <f aca="false">IF(G91&lt;&gt;"",D91,"")</f>
        <v/>
      </c>
      <c r="K91" s="248" t="str">
        <f aca="false">IF(G91&lt;&gt;"",E91,"")</f>
        <v/>
      </c>
      <c r="L91" s="247" t="str">
        <f aca="false">IF(G91&lt;&gt;"",'Γενικά Δεδομένα'!$I$6*365,"")</f>
        <v/>
      </c>
      <c r="M91" s="250" t="str">
        <f aca="false">IF(G91&lt;&gt;"",Υπολογισμοί!G86,"")</f>
        <v/>
      </c>
      <c r="N91" s="251" t="str">
        <f aca="false">IF(G91&lt;&gt;"",'Γενικά Δεδομένα'!$I$4,"")</f>
        <v/>
      </c>
      <c r="O91" s="250" t="str">
        <f aca="false">IF(G91&lt;&gt;"",M91*'Γενικά Δεδομένα'!$I$4,"")</f>
        <v/>
      </c>
      <c r="Q91" s="245" t="str">
        <f aca="false">IF(G91&lt;&gt;"",G91,"")</f>
        <v/>
      </c>
      <c r="R91" s="249" t="str">
        <f aca="false">IF(Q91&lt;&gt;"",H91,"")</f>
        <v/>
      </c>
      <c r="S91" s="252" t="str">
        <f aca="false">IF(Q91&lt;&gt;"",I91,"")</f>
        <v/>
      </c>
      <c r="T91" s="253"/>
      <c r="U91" s="254" t="str">
        <f aca="false">IF(Q91&lt;&gt;"",'Νέα ΦΣ'!D86,"")</f>
        <v/>
      </c>
      <c r="V91" s="233" t="str">
        <f aca="false">IF(Q91&lt;&gt;"",'Νέα ΦΣ'!M86,"")</f>
        <v/>
      </c>
      <c r="W91" s="233" t="str">
        <f aca="false">IF(Q91&lt;&gt;"",V91,"")</f>
        <v/>
      </c>
      <c r="X91" s="233" t="str">
        <f aca="false">IF(Q91&lt;&gt;"",'Νέα ΦΣ'!O86,"")</f>
        <v/>
      </c>
      <c r="Y91" s="248" t="str">
        <f aca="false">IF(Q91&lt;&gt;"",D91+E91,"")</f>
        <v/>
      </c>
      <c r="AA91" s="245" t="str">
        <f aca="false">IF(U91&lt;&gt;"",U91,"")</f>
        <v/>
      </c>
      <c r="AB91" s="249" t="str">
        <f aca="false">IF(AA91&lt;&gt;"",V91,"")</f>
        <v/>
      </c>
      <c r="AC91" s="249" t="str">
        <f aca="false">IF(AA91&lt;&gt;"",W91,"")</f>
        <v/>
      </c>
      <c r="AD91" s="249" t="str">
        <f aca="false">IF(AA91&lt;&gt;"",X91,"")</f>
        <v/>
      </c>
      <c r="AE91" s="249" t="str">
        <f aca="false">IF(Q91&lt;&gt;"",IF(AD91="ΝΑΙ",15,""),"")</f>
        <v/>
      </c>
      <c r="AF91" s="248" t="str">
        <f aca="false">IF(AA91&lt;&gt;"",D91+E91,"")</f>
        <v/>
      </c>
      <c r="AG91" s="249" t="str">
        <f aca="false">IF(AA91&lt;&gt;"",0,"")</f>
        <v/>
      </c>
      <c r="AH91" s="250" t="str">
        <f aca="false">+L91</f>
        <v/>
      </c>
      <c r="AI91" s="250" t="str">
        <f aca="false">IF(AA91&lt;&gt;"",Υπολογισμοί!H86,"")</f>
        <v/>
      </c>
      <c r="AJ91" s="255" t="str">
        <f aca="false">IF(AA91&lt;&gt;"",'Γενικά Δεδομένα'!$I$4,"")</f>
        <v/>
      </c>
      <c r="AK91" s="250" t="str">
        <f aca="false">IF(AA91&lt;&gt;"",AI91*AJ91,"")</f>
        <v/>
      </c>
      <c r="AM91" s="256"/>
      <c r="AO91" s="254" t="str">
        <f aca="false">IF(AA91&lt;&gt;"",AA91,"")</f>
        <v/>
      </c>
      <c r="AP91" s="233" t="str">
        <f aca="false">IF(AO91&lt;&gt;"",AB91,"")</f>
        <v/>
      </c>
      <c r="AQ91" s="233" t="str">
        <f aca="false">IF(AO91&lt;&gt;"",AC91,"")</f>
        <v/>
      </c>
      <c r="AR91" s="233" t="str">
        <f aca="false">IF(AO91&lt;&gt;"",AD91,"")</f>
        <v/>
      </c>
      <c r="AS91" s="248" t="str">
        <f aca="false">IF(AO91&lt;&gt;"",'Νέα ΦΣ'!I86+'Νέα ΦΣ'!J86,"")</f>
        <v/>
      </c>
      <c r="AT91" s="247" t="str">
        <f aca="false">IF(AO91&lt;&gt;"",'Νέα ΦΣ'!N86,"")</f>
        <v/>
      </c>
      <c r="AU91" s="247" t="str">
        <f aca="false">IF(AO91&lt;&gt;"",Υπολογισμοί!J86,"")</f>
        <v/>
      </c>
      <c r="AW91" s="233" t="str">
        <f aca="false">IF(Βραχίονες!C86&lt;&gt;"",Βραχίονες!F86+Βραχίονες!G86,"")</f>
        <v/>
      </c>
      <c r="AX91" s="247" t="str">
        <f aca="false">IF(Βραχίονες!C86&lt;&gt;"",Υπολογισμοί!K86,"")</f>
        <v/>
      </c>
      <c r="AY91" s="247" t="str">
        <f aca="false">IF(Βραχίονες!C86&lt;&gt;"",Υπολογισμοί!L86,"")</f>
        <v/>
      </c>
      <c r="AZ91" s="247" t="str">
        <f aca="false">IF(Βραχίονες!C86&lt;&gt;"",Υπολογισμοί!K86+Υπολογισμοί!L86,"")</f>
        <v/>
      </c>
    </row>
    <row r="92" customFormat="false" ht="10.2" hidden="false" customHeight="false" outlineLevel="0" collapsed="false">
      <c r="A92" s="245" t="str">
        <f aca="false">IF('Συμβατικά ΦΣ'!B87&lt;&gt;"",'Συμβατικά ΦΣ'!C87,"")</f>
        <v/>
      </c>
      <c r="B92" s="246" t="str">
        <f aca="false">IF('Συμβατικά ΦΣ'!B87&lt;&gt;"",'Συμβατικά ΦΣ'!I87,"")</f>
        <v/>
      </c>
      <c r="C92" s="247" t="str">
        <f aca="false">IF('Συμβατικά ΦΣ'!B87&lt;&gt;"",'Συμβατικά ΦΣ'!J87,"")</f>
        <v/>
      </c>
      <c r="D92" s="248" t="str">
        <f aca="false">IF('Συμβατικά ΦΣ'!B87&lt;&gt;"",'Συμβατικά ΦΣ'!L87,"")</f>
        <v/>
      </c>
      <c r="E92" s="246" t="str">
        <f aca="false">IF('Συμβατικά ΦΣ'!B87&lt;&gt;"",'Συμβατικά ΦΣ'!K87,"")</f>
        <v/>
      </c>
      <c r="G92" s="245" t="str">
        <f aca="false">IF(A92&lt;&gt;"",A92,"")</f>
        <v/>
      </c>
      <c r="H92" s="249" t="str">
        <f aca="false">IF(G92&lt;&gt;"",B92,"")</f>
        <v/>
      </c>
      <c r="I92" s="247" t="str">
        <f aca="false">IF(G92&lt;&gt;"",C92,"")</f>
        <v/>
      </c>
      <c r="J92" s="248" t="str">
        <f aca="false">IF(G92&lt;&gt;"",D92,"")</f>
        <v/>
      </c>
      <c r="K92" s="248" t="str">
        <f aca="false">IF(G92&lt;&gt;"",E92,"")</f>
        <v/>
      </c>
      <c r="L92" s="247" t="str">
        <f aca="false">IF(G92&lt;&gt;"",'Γενικά Δεδομένα'!$I$6*365,"")</f>
        <v/>
      </c>
      <c r="M92" s="250" t="str">
        <f aca="false">IF(G92&lt;&gt;"",Υπολογισμοί!G87,"")</f>
        <v/>
      </c>
      <c r="N92" s="251" t="str">
        <f aca="false">IF(G92&lt;&gt;"",'Γενικά Δεδομένα'!$I$4,"")</f>
        <v/>
      </c>
      <c r="O92" s="250" t="str">
        <f aca="false">IF(G92&lt;&gt;"",M92*'Γενικά Δεδομένα'!$I$4,"")</f>
        <v/>
      </c>
      <c r="Q92" s="245" t="str">
        <f aca="false">IF(G92&lt;&gt;"",G92,"")</f>
        <v/>
      </c>
      <c r="R92" s="249" t="str">
        <f aca="false">IF(Q92&lt;&gt;"",H92,"")</f>
        <v/>
      </c>
      <c r="S92" s="252" t="str">
        <f aca="false">IF(Q92&lt;&gt;"",I92,"")</f>
        <v/>
      </c>
      <c r="T92" s="253"/>
      <c r="U92" s="254" t="str">
        <f aca="false">IF(Q92&lt;&gt;"",'Νέα ΦΣ'!D87,"")</f>
        <v/>
      </c>
      <c r="V92" s="233" t="str">
        <f aca="false">IF(Q92&lt;&gt;"",'Νέα ΦΣ'!M87,"")</f>
        <v/>
      </c>
      <c r="W92" s="233" t="str">
        <f aca="false">IF(Q92&lt;&gt;"",V92,"")</f>
        <v/>
      </c>
      <c r="X92" s="233" t="str">
        <f aca="false">IF(Q92&lt;&gt;"",'Νέα ΦΣ'!O87,"")</f>
        <v/>
      </c>
      <c r="Y92" s="248" t="str">
        <f aca="false">IF(Q92&lt;&gt;"",D92+E92,"")</f>
        <v/>
      </c>
      <c r="AA92" s="245" t="str">
        <f aca="false">IF(U92&lt;&gt;"",U92,"")</f>
        <v/>
      </c>
      <c r="AB92" s="249" t="str">
        <f aca="false">IF(AA92&lt;&gt;"",V92,"")</f>
        <v/>
      </c>
      <c r="AC92" s="249" t="str">
        <f aca="false">IF(AA92&lt;&gt;"",W92,"")</f>
        <v/>
      </c>
      <c r="AD92" s="249" t="str">
        <f aca="false">IF(AA92&lt;&gt;"",X92,"")</f>
        <v/>
      </c>
      <c r="AE92" s="249" t="str">
        <f aca="false">IF(Q92&lt;&gt;"",IF(AD92="ΝΑΙ",15,""),"")</f>
        <v/>
      </c>
      <c r="AF92" s="248" t="str">
        <f aca="false">IF(AA92&lt;&gt;"",D92+E92,"")</f>
        <v/>
      </c>
      <c r="AG92" s="249" t="str">
        <f aca="false">IF(AA92&lt;&gt;"",0,"")</f>
        <v/>
      </c>
      <c r="AH92" s="250" t="str">
        <f aca="false">+L92</f>
        <v/>
      </c>
      <c r="AI92" s="250" t="str">
        <f aca="false">IF(AA92&lt;&gt;"",Υπολογισμοί!H87,"")</f>
        <v/>
      </c>
      <c r="AJ92" s="255" t="str">
        <f aca="false">IF(AA92&lt;&gt;"",'Γενικά Δεδομένα'!$I$4,"")</f>
        <v/>
      </c>
      <c r="AK92" s="250" t="str">
        <f aca="false">IF(AA92&lt;&gt;"",AI92*AJ92,"")</f>
        <v/>
      </c>
      <c r="AM92" s="256"/>
      <c r="AO92" s="254" t="str">
        <f aca="false">IF(AA92&lt;&gt;"",AA92,"")</f>
        <v/>
      </c>
      <c r="AP92" s="233" t="str">
        <f aca="false">IF(AO92&lt;&gt;"",AB92,"")</f>
        <v/>
      </c>
      <c r="AQ92" s="233" t="str">
        <f aca="false">IF(AO92&lt;&gt;"",AC92,"")</f>
        <v/>
      </c>
      <c r="AR92" s="233" t="str">
        <f aca="false">IF(AO92&lt;&gt;"",AD92,"")</f>
        <v/>
      </c>
      <c r="AS92" s="248" t="str">
        <f aca="false">IF(AO92&lt;&gt;"",'Νέα ΦΣ'!I87+'Νέα ΦΣ'!J87,"")</f>
        <v/>
      </c>
      <c r="AT92" s="247" t="str">
        <f aca="false">IF(AO92&lt;&gt;"",'Νέα ΦΣ'!N87,"")</f>
        <v/>
      </c>
      <c r="AU92" s="247" t="str">
        <f aca="false">IF(AO92&lt;&gt;"",Υπολογισμοί!J87,"")</f>
        <v/>
      </c>
      <c r="AW92" s="233" t="str">
        <f aca="false">IF(Βραχίονες!C87&lt;&gt;"",Βραχίονες!F87+Βραχίονες!G87,"")</f>
        <v/>
      </c>
      <c r="AX92" s="247" t="str">
        <f aca="false">IF(Βραχίονες!C87&lt;&gt;"",Υπολογισμοί!K87,"")</f>
        <v/>
      </c>
      <c r="AY92" s="247" t="str">
        <f aca="false">IF(Βραχίονες!C87&lt;&gt;"",Υπολογισμοί!L87,"")</f>
        <v/>
      </c>
      <c r="AZ92" s="247" t="str">
        <f aca="false">IF(Βραχίονες!C87&lt;&gt;"",Υπολογισμοί!K87+Υπολογισμοί!L87,"")</f>
        <v/>
      </c>
    </row>
    <row r="93" customFormat="false" ht="10.2" hidden="false" customHeight="false" outlineLevel="0" collapsed="false">
      <c r="A93" s="245" t="str">
        <f aca="false">IF('Συμβατικά ΦΣ'!B88&lt;&gt;"",'Συμβατικά ΦΣ'!C88,"")</f>
        <v/>
      </c>
      <c r="B93" s="246" t="str">
        <f aca="false">IF('Συμβατικά ΦΣ'!B88&lt;&gt;"",'Συμβατικά ΦΣ'!I88,"")</f>
        <v/>
      </c>
      <c r="C93" s="247" t="str">
        <f aca="false">IF('Συμβατικά ΦΣ'!B88&lt;&gt;"",'Συμβατικά ΦΣ'!J88,"")</f>
        <v/>
      </c>
      <c r="D93" s="248" t="str">
        <f aca="false">IF('Συμβατικά ΦΣ'!B88&lt;&gt;"",'Συμβατικά ΦΣ'!L88,"")</f>
        <v/>
      </c>
      <c r="E93" s="246" t="str">
        <f aca="false">IF('Συμβατικά ΦΣ'!B88&lt;&gt;"",'Συμβατικά ΦΣ'!K88,"")</f>
        <v/>
      </c>
      <c r="G93" s="245" t="str">
        <f aca="false">IF(A93&lt;&gt;"",A93,"")</f>
        <v/>
      </c>
      <c r="H93" s="249" t="str">
        <f aca="false">IF(G93&lt;&gt;"",B93,"")</f>
        <v/>
      </c>
      <c r="I93" s="247" t="str">
        <f aca="false">IF(G93&lt;&gt;"",C93,"")</f>
        <v/>
      </c>
      <c r="J93" s="248" t="str">
        <f aca="false">IF(G93&lt;&gt;"",D93,"")</f>
        <v/>
      </c>
      <c r="K93" s="248" t="str">
        <f aca="false">IF(G93&lt;&gt;"",E93,"")</f>
        <v/>
      </c>
      <c r="L93" s="247" t="str">
        <f aca="false">IF(G93&lt;&gt;"",'Γενικά Δεδομένα'!$I$6*365,"")</f>
        <v/>
      </c>
      <c r="M93" s="250" t="str">
        <f aca="false">IF(G93&lt;&gt;"",Υπολογισμοί!G88,"")</f>
        <v/>
      </c>
      <c r="N93" s="251" t="str">
        <f aca="false">IF(G93&lt;&gt;"",'Γενικά Δεδομένα'!$I$4,"")</f>
        <v/>
      </c>
      <c r="O93" s="250" t="str">
        <f aca="false">IF(G93&lt;&gt;"",M93*'Γενικά Δεδομένα'!$I$4,"")</f>
        <v/>
      </c>
      <c r="Q93" s="245" t="str">
        <f aca="false">IF(G93&lt;&gt;"",G93,"")</f>
        <v/>
      </c>
      <c r="R93" s="249" t="str">
        <f aca="false">IF(Q93&lt;&gt;"",H93,"")</f>
        <v/>
      </c>
      <c r="S93" s="252" t="str">
        <f aca="false">IF(Q93&lt;&gt;"",I93,"")</f>
        <v/>
      </c>
      <c r="T93" s="253"/>
      <c r="U93" s="254" t="str">
        <f aca="false">IF(Q93&lt;&gt;"",'Νέα ΦΣ'!D88,"")</f>
        <v/>
      </c>
      <c r="V93" s="233" t="str">
        <f aca="false">IF(Q93&lt;&gt;"",'Νέα ΦΣ'!M88,"")</f>
        <v/>
      </c>
      <c r="W93" s="233" t="str">
        <f aca="false">IF(Q93&lt;&gt;"",V93,"")</f>
        <v/>
      </c>
      <c r="X93" s="233" t="str">
        <f aca="false">IF(Q93&lt;&gt;"",'Νέα ΦΣ'!O88,"")</f>
        <v/>
      </c>
      <c r="Y93" s="248" t="str">
        <f aca="false">IF(Q93&lt;&gt;"",D93+E93,"")</f>
        <v/>
      </c>
      <c r="AA93" s="245" t="str">
        <f aca="false">IF(U93&lt;&gt;"",U93,"")</f>
        <v/>
      </c>
      <c r="AB93" s="249" t="str">
        <f aca="false">IF(AA93&lt;&gt;"",V93,"")</f>
        <v/>
      </c>
      <c r="AC93" s="249" t="str">
        <f aca="false">IF(AA93&lt;&gt;"",W93,"")</f>
        <v/>
      </c>
      <c r="AD93" s="249" t="str">
        <f aca="false">IF(AA93&lt;&gt;"",X93,"")</f>
        <v/>
      </c>
      <c r="AE93" s="249" t="str">
        <f aca="false">IF(Q93&lt;&gt;"",IF(AD93="ΝΑΙ",15,""),"")</f>
        <v/>
      </c>
      <c r="AF93" s="248" t="str">
        <f aca="false">IF(AA93&lt;&gt;"",D93+E93,"")</f>
        <v/>
      </c>
      <c r="AG93" s="249" t="str">
        <f aca="false">IF(AA93&lt;&gt;"",0,"")</f>
        <v/>
      </c>
      <c r="AH93" s="250" t="str">
        <f aca="false">+L93</f>
        <v/>
      </c>
      <c r="AI93" s="250" t="str">
        <f aca="false">IF(AA93&lt;&gt;"",Υπολογισμοί!H88,"")</f>
        <v/>
      </c>
      <c r="AJ93" s="255" t="str">
        <f aca="false">IF(AA93&lt;&gt;"",'Γενικά Δεδομένα'!$I$4,"")</f>
        <v/>
      </c>
      <c r="AK93" s="250" t="str">
        <f aca="false">IF(AA93&lt;&gt;"",AI93*AJ93,"")</f>
        <v/>
      </c>
      <c r="AM93" s="256"/>
      <c r="AO93" s="254" t="str">
        <f aca="false">IF(AA93&lt;&gt;"",AA93,"")</f>
        <v/>
      </c>
      <c r="AP93" s="233" t="str">
        <f aca="false">IF(AO93&lt;&gt;"",AB93,"")</f>
        <v/>
      </c>
      <c r="AQ93" s="233" t="str">
        <f aca="false">IF(AO93&lt;&gt;"",AC93,"")</f>
        <v/>
      </c>
      <c r="AR93" s="233" t="str">
        <f aca="false">IF(AO93&lt;&gt;"",AD93,"")</f>
        <v/>
      </c>
      <c r="AS93" s="248" t="str">
        <f aca="false">IF(AO93&lt;&gt;"",'Νέα ΦΣ'!I88+'Νέα ΦΣ'!J88,"")</f>
        <v/>
      </c>
      <c r="AT93" s="247" t="str">
        <f aca="false">IF(AO93&lt;&gt;"",'Νέα ΦΣ'!N88,"")</f>
        <v/>
      </c>
      <c r="AU93" s="247" t="str">
        <f aca="false">IF(AO93&lt;&gt;"",Υπολογισμοί!J88,"")</f>
        <v/>
      </c>
      <c r="AW93" s="233" t="str">
        <f aca="false">IF(Βραχίονες!C88&lt;&gt;"",Βραχίονες!F88+Βραχίονες!G88,"")</f>
        <v/>
      </c>
      <c r="AX93" s="247" t="str">
        <f aca="false">IF(Βραχίονες!C88&lt;&gt;"",Υπολογισμοί!K88,"")</f>
        <v/>
      </c>
      <c r="AY93" s="247" t="str">
        <f aca="false">IF(Βραχίονες!C88&lt;&gt;"",Υπολογισμοί!L88,"")</f>
        <v/>
      </c>
      <c r="AZ93" s="247" t="str">
        <f aca="false">IF(Βραχίονες!C88&lt;&gt;"",Υπολογισμοί!K88+Υπολογισμοί!L88,"")</f>
        <v/>
      </c>
    </row>
    <row r="94" customFormat="false" ht="10.2" hidden="false" customHeight="false" outlineLevel="0" collapsed="false">
      <c r="A94" s="245" t="str">
        <f aca="false">IF('Συμβατικά ΦΣ'!B89&lt;&gt;"",'Συμβατικά ΦΣ'!C89,"")</f>
        <v/>
      </c>
      <c r="B94" s="246" t="str">
        <f aca="false">IF('Συμβατικά ΦΣ'!B89&lt;&gt;"",'Συμβατικά ΦΣ'!I89,"")</f>
        <v/>
      </c>
      <c r="C94" s="247" t="str">
        <f aca="false">IF('Συμβατικά ΦΣ'!B89&lt;&gt;"",'Συμβατικά ΦΣ'!J89,"")</f>
        <v/>
      </c>
      <c r="D94" s="248" t="str">
        <f aca="false">IF('Συμβατικά ΦΣ'!B89&lt;&gt;"",'Συμβατικά ΦΣ'!L89,"")</f>
        <v/>
      </c>
      <c r="E94" s="246" t="str">
        <f aca="false">IF('Συμβατικά ΦΣ'!B89&lt;&gt;"",'Συμβατικά ΦΣ'!K89,"")</f>
        <v/>
      </c>
      <c r="G94" s="245" t="str">
        <f aca="false">IF(A94&lt;&gt;"",A94,"")</f>
        <v/>
      </c>
      <c r="H94" s="249" t="str">
        <f aca="false">IF(G94&lt;&gt;"",B94,"")</f>
        <v/>
      </c>
      <c r="I94" s="247" t="str">
        <f aca="false">IF(G94&lt;&gt;"",C94,"")</f>
        <v/>
      </c>
      <c r="J94" s="248" t="str">
        <f aca="false">IF(G94&lt;&gt;"",D94,"")</f>
        <v/>
      </c>
      <c r="K94" s="248" t="str">
        <f aca="false">IF(G94&lt;&gt;"",E94,"")</f>
        <v/>
      </c>
      <c r="L94" s="247" t="str">
        <f aca="false">IF(G94&lt;&gt;"",'Γενικά Δεδομένα'!$I$6*365,"")</f>
        <v/>
      </c>
      <c r="M94" s="250" t="str">
        <f aca="false">IF(G94&lt;&gt;"",Υπολογισμοί!G89,"")</f>
        <v/>
      </c>
      <c r="N94" s="251" t="str">
        <f aca="false">IF(G94&lt;&gt;"",'Γενικά Δεδομένα'!$I$4,"")</f>
        <v/>
      </c>
      <c r="O94" s="250" t="str">
        <f aca="false">IF(G94&lt;&gt;"",M94*'Γενικά Δεδομένα'!$I$4,"")</f>
        <v/>
      </c>
      <c r="Q94" s="245" t="str">
        <f aca="false">IF(G94&lt;&gt;"",G94,"")</f>
        <v/>
      </c>
      <c r="R94" s="249" t="str">
        <f aca="false">IF(Q94&lt;&gt;"",H94,"")</f>
        <v/>
      </c>
      <c r="S94" s="252" t="str">
        <f aca="false">IF(Q94&lt;&gt;"",I94,"")</f>
        <v/>
      </c>
      <c r="T94" s="253"/>
      <c r="U94" s="254" t="str">
        <f aca="false">IF(Q94&lt;&gt;"",'Νέα ΦΣ'!D89,"")</f>
        <v/>
      </c>
      <c r="V94" s="233" t="str">
        <f aca="false">IF(Q94&lt;&gt;"",'Νέα ΦΣ'!M89,"")</f>
        <v/>
      </c>
      <c r="W94" s="233" t="str">
        <f aca="false">IF(Q94&lt;&gt;"",V94,"")</f>
        <v/>
      </c>
      <c r="X94" s="233" t="str">
        <f aca="false">IF(Q94&lt;&gt;"",'Νέα ΦΣ'!O89,"")</f>
        <v/>
      </c>
      <c r="Y94" s="248" t="str">
        <f aca="false">IF(Q94&lt;&gt;"",D94+E94,"")</f>
        <v/>
      </c>
      <c r="AA94" s="245" t="str">
        <f aca="false">IF(U94&lt;&gt;"",U94,"")</f>
        <v/>
      </c>
      <c r="AB94" s="249" t="str">
        <f aca="false">IF(AA94&lt;&gt;"",V94,"")</f>
        <v/>
      </c>
      <c r="AC94" s="249" t="str">
        <f aca="false">IF(AA94&lt;&gt;"",W94,"")</f>
        <v/>
      </c>
      <c r="AD94" s="249" t="str">
        <f aca="false">IF(AA94&lt;&gt;"",X94,"")</f>
        <v/>
      </c>
      <c r="AE94" s="249" t="str">
        <f aca="false">IF(Q94&lt;&gt;"",IF(AD94="ΝΑΙ",15,""),"")</f>
        <v/>
      </c>
      <c r="AF94" s="248" t="str">
        <f aca="false">IF(AA94&lt;&gt;"",D94+E94,"")</f>
        <v/>
      </c>
      <c r="AG94" s="249" t="str">
        <f aca="false">IF(AA94&lt;&gt;"",0,"")</f>
        <v/>
      </c>
      <c r="AH94" s="250" t="str">
        <f aca="false">+L94</f>
        <v/>
      </c>
      <c r="AI94" s="250" t="str">
        <f aca="false">IF(AA94&lt;&gt;"",Υπολογισμοί!H89,"")</f>
        <v/>
      </c>
      <c r="AJ94" s="255" t="str">
        <f aca="false">IF(AA94&lt;&gt;"",'Γενικά Δεδομένα'!$I$4,"")</f>
        <v/>
      </c>
      <c r="AK94" s="250" t="str">
        <f aca="false">IF(AA94&lt;&gt;"",AI94*AJ94,"")</f>
        <v/>
      </c>
      <c r="AM94" s="256"/>
      <c r="AO94" s="254" t="str">
        <f aca="false">IF(AA94&lt;&gt;"",AA94,"")</f>
        <v/>
      </c>
      <c r="AP94" s="233" t="str">
        <f aca="false">IF(AO94&lt;&gt;"",AB94,"")</f>
        <v/>
      </c>
      <c r="AQ94" s="233" t="str">
        <f aca="false">IF(AO94&lt;&gt;"",AC94,"")</f>
        <v/>
      </c>
      <c r="AR94" s="233" t="str">
        <f aca="false">IF(AO94&lt;&gt;"",AD94,"")</f>
        <v/>
      </c>
      <c r="AS94" s="248" t="str">
        <f aca="false">IF(AO94&lt;&gt;"",'Νέα ΦΣ'!I89+'Νέα ΦΣ'!J89,"")</f>
        <v/>
      </c>
      <c r="AT94" s="247" t="str">
        <f aca="false">IF(AO94&lt;&gt;"",'Νέα ΦΣ'!N89,"")</f>
        <v/>
      </c>
      <c r="AU94" s="247" t="str">
        <f aca="false">IF(AO94&lt;&gt;"",Υπολογισμοί!J89,"")</f>
        <v/>
      </c>
      <c r="AW94" s="233" t="str">
        <f aca="false">IF(Βραχίονες!C89&lt;&gt;"",Βραχίονες!F89+Βραχίονες!G89,"")</f>
        <v/>
      </c>
      <c r="AX94" s="247" t="str">
        <f aca="false">IF(Βραχίονες!C89&lt;&gt;"",Υπολογισμοί!K89,"")</f>
        <v/>
      </c>
      <c r="AY94" s="247" t="str">
        <f aca="false">IF(Βραχίονες!C89&lt;&gt;"",Υπολογισμοί!L89,"")</f>
        <v/>
      </c>
      <c r="AZ94" s="247" t="str">
        <f aca="false">IF(Βραχίονες!C89&lt;&gt;"",Υπολογισμοί!K89+Υπολογισμοί!L89,"")</f>
        <v/>
      </c>
    </row>
    <row r="95" customFormat="false" ht="10.2" hidden="false" customHeight="false" outlineLevel="0" collapsed="false">
      <c r="A95" s="245" t="str">
        <f aca="false">IF('Συμβατικά ΦΣ'!B90&lt;&gt;"",'Συμβατικά ΦΣ'!C90,"")</f>
        <v/>
      </c>
      <c r="B95" s="246" t="str">
        <f aca="false">IF('Συμβατικά ΦΣ'!B90&lt;&gt;"",'Συμβατικά ΦΣ'!I90,"")</f>
        <v/>
      </c>
      <c r="C95" s="247" t="str">
        <f aca="false">IF('Συμβατικά ΦΣ'!B90&lt;&gt;"",'Συμβατικά ΦΣ'!J90,"")</f>
        <v/>
      </c>
      <c r="D95" s="248" t="str">
        <f aca="false">IF('Συμβατικά ΦΣ'!B90&lt;&gt;"",'Συμβατικά ΦΣ'!L90,"")</f>
        <v/>
      </c>
      <c r="E95" s="246" t="str">
        <f aca="false">IF('Συμβατικά ΦΣ'!B90&lt;&gt;"",'Συμβατικά ΦΣ'!K90,"")</f>
        <v/>
      </c>
      <c r="G95" s="245" t="str">
        <f aca="false">IF(A95&lt;&gt;"",A95,"")</f>
        <v/>
      </c>
      <c r="H95" s="249" t="str">
        <f aca="false">IF(G95&lt;&gt;"",B95,"")</f>
        <v/>
      </c>
      <c r="I95" s="247" t="str">
        <f aca="false">IF(G95&lt;&gt;"",C95,"")</f>
        <v/>
      </c>
      <c r="J95" s="248" t="str">
        <f aca="false">IF(G95&lt;&gt;"",D95,"")</f>
        <v/>
      </c>
      <c r="K95" s="248" t="str">
        <f aca="false">IF(G95&lt;&gt;"",E95,"")</f>
        <v/>
      </c>
      <c r="L95" s="247" t="str">
        <f aca="false">IF(G95&lt;&gt;"",'Γενικά Δεδομένα'!$I$6*365,"")</f>
        <v/>
      </c>
      <c r="M95" s="250" t="str">
        <f aca="false">IF(G95&lt;&gt;"",Υπολογισμοί!G90,"")</f>
        <v/>
      </c>
      <c r="N95" s="251" t="str">
        <f aca="false">IF(G95&lt;&gt;"",'Γενικά Δεδομένα'!$I$4,"")</f>
        <v/>
      </c>
      <c r="O95" s="250" t="str">
        <f aca="false">IF(G95&lt;&gt;"",M95*'Γενικά Δεδομένα'!$I$4,"")</f>
        <v/>
      </c>
      <c r="Q95" s="245" t="str">
        <f aca="false">IF(G95&lt;&gt;"",G95,"")</f>
        <v/>
      </c>
      <c r="R95" s="249" t="str">
        <f aca="false">IF(Q95&lt;&gt;"",H95,"")</f>
        <v/>
      </c>
      <c r="S95" s="252" t="str">
        <f aca="false">IF(Q95&lt;&gt;"",I95,"")</f>
        <v/>
      </c>
      <c r="T95" s="253"/>
      <c r="U95" s="254" t="str">
        <f aca="false">IF(Q95&lt;&gt;"",'Νέα ΦΣ'!D90,"")</f>
        <v/>
      </c>
      <c r="V95" s="233" t="str">
        <f aca="false">IF(Q95&lt;&gt;"",'Νέα ΦΣ'!M90,"")</f>
        <v/>
      </c>
      <c r="W95" s="233" t="str">
        <f aca="false">IF(Q95&lt;&gt;"",V95,"")</f>
        <v/>
      </c>
      <c r="X95" s="233" t="str">
        <f aca="false">IF(Q95&lt;&gt;"",'Νέα ΦΣ'!O90,"")</f>
        <v/>
      </c>
      <c r="Y95" s="248" t="str">
        <f aca="false">IF(Q95&lt;&gt;"",D95+E95,"")</f>
        <v/>
      </c>
      <c r="AA95" s="245" t="str">
        <f aca="false">IF(U95&lt;&gt;"",U95,"")</f>
        <v/>
      </c>
      <c r="AB95" s="249" t="str">
        <f aca="false">IF(AA95&lt;&gt;"",V95,"")</f>
        <v/>
      </c>
      <c r="AC95" s="249" t="str">
        <f aca="false">IF(AA95&lt;&gt;"",W95,"")</f>
        <v/>
      </c>
      <c r="AD95" s="249" t="str">
        <f aca="false">IF(AA95&lt;&gt;"",X95,"")</f>
        <v/>
      </c>
      <c r="AE95" s="249" t="str">
        <f aca="false">IF(Q95&lt;&gt;"",IF(AD95="ΝΑΙ",15,""),"")</f>
        <v/>
      </c>
      <c r="AF95" s="248" t="str">
        <f aca="false">IF(AA95&lt;&gt;"",D95+E95,"")</f>
        <v/>
      </c>
      <c r="AG95" s="249" t="str">
        <f aca="false">IF(AA95&lt;&gt;"",0,"")</f>
        <v/>
      </c>
      <c r="AH95" s="250" t="str">
        <f aca="false">+L95</f>
        <v/>
      </c>
      <c r="AI95" s="250" t="str">
        <f aca="false">IF(AA95&lt;&gt;"",Υπολογισμοί!H90,"")</f>
        <v/>
      </c>
      <c r="AJ95" s="255" t="str">
        <f aca="false">IF(AA95&lt;&gt;"",'Γενικά Δεδομένα'!$I$4,"")</f>
        <v/>
      </c>
      <c r="AK95" s="250" t="str">
        <f aca="false">IF(AA95&lt;&gt;"",AI95*AJ95,"")</f>
        <v/>
      </c>
      <c r="AM95" s="256"/>
      <c r="AO95" s="254" t="str">
        <f aca="false">IF(AA95&lt;&gt;"",AA95,"")</f>
        <v/>
      </c>
      <c r="AP95" s="233" t="str">
        <f aca="false">IF(AO95&lt;&gt;"",AB95,"")</f>
        <v/>
      </c>
      <c r="AQ95" s="233" t="str">
        <f aca="false">IF(AO95&lt;&gt;"",AC95,"")</f>
        <v/>
      </c>
      <c r="AR95" s="233" t="str">
        <f aca="false">IF(AO95&lt;&gt;"",AD95,"")</f>
        <v/>
      </c>
      <c r="AS95" s="248" t="str">
        <f aca="false">IF(AO95&lt;&gt;"",'Νέα ΦΣ'!I90+'Νέα ΦΣ'!J90,"")</f>
        <v/>
      </c>
      <c r="AT95" s="247" t="str">
        <f aca="false">IF(AO95&lt;&gt;"",'Νέα ΦΣ'!N90,"")</f>
        <v/>
      </c>
      <c r="AU95" s="247" t="str">
        <f aca="false">IF(AO95&lt;&gt;"",Υπολογισμοί!J90,"")</f>
        <v/>
      </c>
      <c r="AW95" s="233" t="str">
        <f aca="false">IF(Βραχίονες!C90&lt;&gt;"",Βραχίονες!F90+Βραχίονες!G90,"")</f>
        <v/>
      </c>
      <c r="AX95" s="247" t="str">
        <f aca="false">IF(Βραχίονες!C90&lt;&gt;"",Υπολογισμοί!K90,"")</f>
        <v/>
      </c>
      <c r="AY95" s="247" t="str">
        <f aca="false">IF(Βραχίονες!C90&lt;&gt;"",Υπολογισμοί!L90,"")</f>
        <v/>
      </c>
      <c r="AZ95" s="247" t="str">
        <f aca="false">IF(Βραχίονες!C90&lt;&gt;"",Υπολογισμοί!K90+Υπολογισμοί!L90,"")</f>
        <v/>
      </c>
    </row>
    <row r="96" customFormat="false" ht="10.2" hidden="false" customHeight="false" outlineLevel="0" collapsed="false">
      <c r="A96" s="245" t="str">
        <f aca="false">IF('Συμβατικά ΦΣ'!B91&lt;&gt;"",'Συμβατικά ΦΣ'!C91,"")</f>
        <v/>
      </c>
      <c r="B96" s="246" t="str">
        <f aca="false">IF('Συμβατικά ΦΣ'!B91&lt;&gt;"",'Συμβατικά ΦΣ'!I91,"")</f>
        <v/>
      </c>
      <c r="C96" s="247" t="str">
        <f aca="false">IF('Συμβατικά ΦΣ'!B91&lt;&gt;"",'Συμβατικά ΦΣ'!J91,"")</f>
        <v/>
      </c>
      <c r="D96" s="248" t="str">
        <f aca="false">IF('Συμβατικά ΦΣ'!B91&lt;&gt;"",'Συμβατικά ΦΣ'!L91,"")</f>
        <v/>
      </c>
      <c r="E96" s="246" t="str">
        <f aca="false">IF('Συμβατικά ΦΣ'!B91&lt;&gt;"",'Συμβατικά ΦΣ'!K91,"")</f>
        <v/>
      </c>
      <c r="G96" s="245" t="str">
        <f aca="false">IF(A96&lt;&gt;"",A96,"")</f>
        <v/>
      </c>
      <c r="H96" s="249" t="str">
        <f aca="false">IF(G96&lt;&gt;"",B96,"")</f>
        <v/>
      </c>
      <c r="I96" s="247" t="str">
        <f aca="false">IF(G96&lt;&gt;"",C96,"")</f>
        <v/>
      </c>
      <c r="J96" s="248" t="str">
        <f aca="false">IF(G96&lt;&gt;"",D96,"")</f>
        <v/>
      </c>
      <c r="K96" s="248" t="str">
        <f aca="false">IF(G96&lt;&gt;"",E96,"")</f>
        <v/>
      </c>
      <c r="L96" s="247" t="str">
        <f aca="false">IF(G96&lt;&gt;"",'Γενικά Δεδομένα'!$I$6*365,"")</f>
        <v/>
      </c>
      <c r="M96" s="250" t="str">
        <f aca="false">IF(G96&lt;&gt;"",Υπολογισμοί!G91,"")</f>
        <v/>
      </c>
      <c r="N96" s="251" t="str">
        <f aca="false">IF(G96&lt;&gt;"",'Γενικά Δεδομένα'!$I$4,"")</f>
        <v/>
      </c>
      <c r="O96" s="250" t="str">
        <f aca="false">IF(G96&lt;&gt;"",M96*'Γενικά Δεδομένα'!$I$4,"")</f>
        <v/>
      </c>
      <c r="Q96" s="245" t="str">
        <f aca="false">IF(G96&lt;&gt;"",G96,"")</f>
        <v/>
      </c>
      <c r="R96" s="249" t="str">
        <f aca="false">IF(Q96&lt;&gt;"",H96,"")</f>
        <v/>
      </c>
      <c r="S96" s="252" t="str">
        <f aca="false">IF(Q96&lt;&gt;"",I96,"")</f>
        <v/>
      </c>
      <c r="T96" s="253"/>
      <c r="U96" s="254" t="str">
        <f aca="false">IF(Q96&lt;&gt;"",'Νέα ΦΣ'!D91,"")</f>
        <v/>
      </c>
      <c r="V96" s="233" t="str">
        <f aca="false">IF(Q96&lt;&gt;"",'Νέα ΦΣ'!M91,"")</f>
        <v/>
      </c>
      <c r="W96" s="233" t="str">
        <f aca="false">IF(Q96&lt;&gt;"",V96,"")</f>
        <v/>
      </c>
      <c r="X96" s="233" t="str">
        <f aca="false">IF(Q96&lt;&gt;"",'Νέα ΦΣ'!O91,"")</f>
        <v/>
      </c>
      <c r="Y96" s="248" t="str">
        <f aca="false">IF(Q96&lt;&gt;"",D96+E96,"")</f>
        <v/>
      </c>
      <c r="AA96" s="245" t="str">
        <f aca="false">IF(U96&lt;&gt;"",U96,"")</f>
        <v/>
      </c>
      <c r="AB96" s="249" t="str">
        <f aca="false">IF(AA96&lt;&gt;"",V96,"")</f>
        <v/>
      </c>
      <c r="AC96" s="249" t="str">
        <f aca="false">IF(AA96&lt;&gt;"",W96,"")</f>
        <v/>
      </c>
      <c r="AD96" s="249" t="str">
        <f aca="false">IF(AA96&lt;&gt;"",X96,"")</f>
        <v/>
      </c>
      <c r="AE96" s="249" t="str">
        <f aca="false">IF(Q96&lt;&gt;"",IF(AD96="ΝΑΙ",15,""),"")</f>
        <v/>
      </c>
      <c r="AF96" s="248" t="str">
        <f aca="false">IF(AA96&lt;&gt;"",D96+E96,"")</f>
        <v/>
      </c>
      <c r="AG96" s="249" t="str">
        <f aca="false">IF(AA96&lt;&gt;"",0,"")</f>
        <v/>
      </c>
      <c r="AH96" s="250" t="str">
        <f aca="false">+L96</f>
        <v/>
      </c>
      <c r="AI96" s="250" t="str">
        <f aca="false">IF(AA96&lt;&gt;"",Υπολογισμοί!H91,"")</f>
        <v/>
      </c>
      <c r="AJ96" s="255" t="str">
        <f aca="false">IF(AA96&lt;&gt;"",'Γενικά Δεδομένα'!$I$4,"")</f>
        <v/>
      </c>
      <c r="AK96" s="250" t="str">
        <f aca="false">IF(AA96&lt;&gt;"",AI96*AJ96,"")</f>
        <v/>
      </c>
      <c r="AM96" s="256"/>
      <c r="AO96" s="254" t="str">
        <f aca="false">IF(AA96&lt;&gt;"",AA96,"")</f>
        <v/>
      </c>
      <c r="AP96" s="233" t="str">
        <f aca="false">IF(AO96&lt;&gt;"",AB96,"")</f>
        <v/>
      </c>
      <c r="AQ96" s="233" t="str">
        <f aca="false">IF(AO96&lt;&gt;"",AC96,"")</f>
        <v/>
      </c>
      <c r="AR96" s="233" t="str">
        <f aca="false">IF(AO96&lt;&gt;"",AD96,"")</f>
        <v/>
      </c>
      <c r="AS96" s="248" t="str">
        <f aca="false">IF(AO96&lt;&gt;"",'Νέα ΦΣ'!I91+'Νέα ΦΣ'!J91,"")</f>
        <v/>
      </c>
      <c r="AT96" s="247" t="str">
        <f aca="false">IF(AO96&lt;&gt;"",'Νέα ΦΣ'!N91,"")</f>
        <v/>
      </c>
      <c r="AU96" s="247" t="str">
        <f aca="false">IF(AO96&lt;&gt;"",Υπολογισμοί!J91,"")</f>
        <v/>
      </c>
      <c r="AW96" s="233" t="str">
        <f aca="false">IF(Βραχίονες!C91&lt;&gt;"",Βραχίονες!F91+Βραχίονες!G91,"")</f>
        <v/>
      </c>
      <c r="AX96" s="247" t="str">
        <f aca="false">IF(Βραχίονες!C91&lt;&gt;"",Υπολογισμοί!K91,"")</f>
        <v/>
      </c>
      <c r="AY96" s="247" t="str">
        <f aca="false">IF(Βραχίονες!C91&lt;&gt;"",Υπολογισμοί!L91,"")</f>
        <v/>
      </c>
      <c r="AZ96" s="247" t="str">
        <f aca="false">IF(Βραχίονες!C91&lt;&gt;"",Υπολογισμοί!K91+Υπολογισμοί!L91,"")</f>
        <v/>
      </c>
    </row>
    <row r="97" customFormat="false" ht="10.2" hidden="false" customHeight="false" outlineLevel="0" collapsed="false">
      <c r="A97" s="245" t="str">
        <f aca="false">IF('Συμβατικά ΦΣ'!B92&lt;&gt;"",'Συμβατικά ΦΣ'!C92,"")</f>
        <v/>
      </c>
      <c r="B97" s="246" t="str">
        <f aca="false">IF('Συμβατικά ΦΣ'!B92&lt;&gt;"",'Συμβατικά ΦΣ'!I92,"")</f>
        <v/>
      </c>
      <c r="C97" s="247" t="str">
        <f aca="false">IF('Συμβατικά ΦΣ'!B92&lt;&gt;"",'Συμβατικά ΦΣ'!J92,"")</f>
        <v/>
      </c>
      <c r="D97" s="248" t="str">
        <f aca="false">IF('Συμβατικά ΦΣ'!B92&lt;&gt;"",'Συμβατικά ΦΣ'!L92,"")</f>
        <v/>
      </c>
      <c r="E97" s="246" t="str">
        <f aca="false">IF('Συμβατικά ΦΣ'!B92&lt;&gt;"",'Συμβατικά ΦΣ'!K92,"")</f>
        <v/>
      </c>
      <c r="G97" s="245" t="str">
        <f aca="false">IF(A97&lt;&gt;"",A97,"")</f>
        <v/>
      </c>
      <c r="H97" s="249" t="str">
        <f aca="false">IF(G97&lt;&gt;"",B97,"")</f>
        <v/>
      </c>
      <c r="I97" s="247" t="str">
        <f aca="false">IF(G97&lt;&gt;"",C97,"")</f>
        <v/>
      </c>
      <c r="J97" s="248" t="str">
        <f aca="false">IF(G97&lt;&gt;"",D97,"")</f>
        <v/>
      </c>
      <c r="K97" s="248" t="str">
        <f aca="false">IF(G97&lt;&gt;"",E97,"")</f>
        <v/>
      </c>
      <c r="L97" s="247" t="str">
        <f aca="false">IF(G97&lt;&gt;"",'Γενικά Δεδομένα'!$I$6*365,"")</f>
        <v/>
      </c>
      <c r="M97" s="250" t="str">
        <f aca="false">IF(G97&lt;&gt;"",Υπολογισμοί!G92,"")</f>
        <v/>
      </c>
      <c r="N97" s="251" t="str">
        <f aca="false">IF(G97&lt;&gt;"",'Γενικά Δεδομένα'!$I$4,"")</f>
        <v/>
      </c>
      <c r="O97" s="250" t="str">
        <f aca="false">IF(G97&lt;&gt;"",M97*'Γενικά Δεδομένα'!$I$4,"")</f>
        <v/>
      </c>
      <c r="Q97" s="245" t="str">
        <f aca="false">IF(G97&lt;&gt;"",G97,"")</f>
        <v/>
      </c>
      <c r="R97" s="249" t="str">
        <f aca="false">IF(Q97&lt;&gt;"",H97,"")</f>
        <v/>
      </c>
      <c r="S97" s="252" t="str">
        <f aca="false">IF(Q97&lt;&gt;"",I97,"")</f>
        <v/>
      </c>
      <c r="T97" s="253"/>
      <c r="U97" s="254" t="str">
        <f aca="false">IF(Q97&lt;&gt;"",'Νέα ΦΣ'!D92,"")</f>
        <v/>
      </c>
      <c r="V97" s="233" t="str">
        <f aca="false">IF(Q97&lt;&gt;"",'Νέα ΦΣ'!M92,"")</f>
        <v/>
      </c>
      <c r="W97" s="233" t="str">
        <f aca="false">IF(Q97&lt;&gt;"",V97,"")</f>
        <v/>
      </c>
      <c r="X97" s="233" t="str">
        <f aca="false">IF(Q97&lt;&gt;"",'Νέα ΦΣ'!O92,"")</f>
        <v/>
      </c>
      <c r="Y97" s="248" t="str">
        <f aca="false">IF(Q97&lt;&gt;"",D97+E97,"")</f>
        <v/>
      </c>
      <c r="AA97" s="245" t="str">
        <f aca="false">IF(U97&lt;&gt;"",U97,"")</f>
        <v/>
      </c>
      <c r="AB97" s="249" t="str">
        <f aca="false">IF(AA97&lt;&gt;"",V97,"")</f>
        <v/>
      </c>
      <c r="AC97" s="249" t="str">
        <f aca="false">IF(AA97&lt;&gt;"",W97,"")</f>
        <v/>
      </c>
      <c r="AD97" s="249" t="str">
        <f aca="false">IF(AA97&lt;&gt;"",X97,"")</f>
        <v/>
      </c>
      <c r="AE97" s="249" t="str">
        <f aca="false">IF(Q97&lt;&gt;"",IF(AD97="ΝΑΙ",15,""),"")</f>
        <v/>
      </c>
      <c r="AF97" s="248" t="str">
        <f aca="false">IF(AA97&lt;&gt;"",D97+E97,"")</f>
        <v/>
      </c>
      <c r="AG97" s="249" t="str">
        <f aca="false">IF(AA97&lt;&gt;"",0,"")</f>
        <v/>
      </c>
      <c r="AH97" s="250" t="str">
        <f aca="false">+L97</f>
        <v/>
      </c>
      <c r="AI97" s="250" t="str">
        <f aca="false">IF(AA97&lt;&gt;"",Υπολογισμοί!H92,"")</f>
        <v/>
      </c>
      <c r="AJ97" s="255" t="str">
        <f aca="false">IF(AA97&lt;&gt;"",'Γενικά Δεδομένα'!$I$4,"")</f>
        <v/>
      </c>
      <c r="AK97" s="250" t="str">
        <f aca="false">IF(AA97&lt;&gt;"",AI97*AJ97,"")</f>
        <v/>
      </c>
      <c r="AM97" s="256"/>
      <c r="AO97" s="254" t="str">
        <f aca="false">IF(AA97&lt;&gt;"",AA97,"")</f>
        <v/>
      </c>
      <c r="AP97" s="233" t="str">
        <f aca="false">IF(AO97&lt;&gt;"",AB97,"")</f>
        <v/>
      </c>
      <c r="AQ97" s="233" t="str">
        <f aca="false">IF(AO97&lt;&gt;"",AC97,"")</f>
        <v/>
      </c>
      <c r="AR97" s="233" t="str">
        <f aca="false">IF(AO97&lt;&gt;"",AD97,"")</f>
        <v/>
      </c>
      <c r="AS97" s="248" t="str">
        <f aca="false">IF(AO97&lt;&gt;"",'Νέα ΦΣ'!I92+'Νέα ΦΣ'!J92,"")</f>
        <v/>
      </c>
      <c r="AT97" s="247" t="str">
        <f aca="false">IF(AO97&lt;&gt;"",'Νέα ΦΣ'!N92,"")</f>
        <v/>
      </c>
      <c r="AU97" s="247" t="str">
        <f aca="false">IF(AO97&lt;&gt;"",Υπολογισμοί!J92,"")</f>
        <v/>
      </c>
      <c r="AW97" s="233" t="str">
        <f aca="false">IF(Βραχίονες!C92&lt;&gt;"",Βραχίονες!F92+Βραχίονες!G92,"")</f>
        <v/>
      </c>
      <c r="AX97" s="247" t="str">
        <f aca="false">IF(Βραχίονες!C92&lt;&gt;"",Υπολογισμοί!K92,"")</f>
        <v/>
      </c>
      <c r="AY97" s="247" t="str">
        <f aca="false">IF(Βραχίονες!C92&lt;&gt;"",Υπολογισμοί!L92,"")</f>
        <v/>
      </c>
      <c r="AZ97" s="247" t="str">
        <f aca="false">IF(Βραχίονες!C92&lt;&gt;"",Υπολογισμοί!K92+Υπολογισμοί!L92,"")</f>
        <v/>
      </c>
    </row>
    <row r="98" customFormat="false" ht="10.2" hidden="false" customHeight="false" outlineLevel="0" collapsed="false">
      <c r="A98" s="245" t="str">
        <f aca="false">IF('Συμβατικά ΦΣ'!B93&lt;&gt;"",'Συμβατικά ΦΣ'!C93,"")</f>
        <v/>
      </c>
      <c r="B98" s="246" t="str">
        <f aca="false">IF('Συμβατικά ΦΣ'!B93&lt;&gt;"",'Συμβατικά ΦΣ'!I93,"")</f>
        <v/>
      </c>
      <c r="C98" s="247" t="str">
        <f aca="false">IF('Συμβατικά ΦΣ'!B93&lt;&gt;"",'Συμβατικά ΦΣ'!J93,"")</f>
        <v/>
      </c>
      <c r="D98" s="248" t="str">
        <f aca="false">IF('Συμβατικά ΦΣ'!B93&lt;&gt;"",'Συμβατικά ΦΣ'!L93,"")</f>
        <v/>
      </c>
      <c r="E98" s="246" t="str">
        <f aca="false">IF('Συμβατικά ΦΣ'!B93&lt;&gt;"",'Συμβατικά ΦΣ'!K93,"")</f>
        <v/>
      </c>
      <c r="G98" s="245" t="str">
        <f aca="false">IF(A98&lt;&gt;"",A98,"")</f>
        <v/>
      </c>
      <c r="H98" s="249" t="str">
        <f aca="false">IF(G98&lt;&gt;"",B98,"")</f>
        <v/>
      </c>
      <c r="I98" s="247" t="str">
        <f aca="false">IF(G98&lt;&gt;"",C98,"")</f>
        <v/>
      </c>
      <c r="J98" s="248" t="str">
        <f aca="false">IF(G98&lt;&gt;"",D98,"")</f>
        <v/>
      </c>
      <c r="K98" s="248" t="str">
        <f aca="false">IF(G98&lt;&gt;"",E98,"")</f>
        <v/>
      </c>
      <c r="L98" s="247" t="str">
        <f aca="false">IF(G98&lt;&gt;"",'Γενικά Δεδομένα'!$I$6*365,"")</f>
        <v/>
      </c>
      <c r="M98" s="250" t="str">
        <f aca="false">IF(G98&lt;&gt;"",Υπολογισμοί!G93,"")</f>
        <v/>
      </c>
      <c r="N98" s="251" t="str">
        <f aca="false">IF(G98&lt;&gt;"",'Γενικά Δεδομένα'!$I$4,"")</f>
        <v/>
      </c>
      <c r="O98" s="250" t="str">
        <f aca="false">IF(G98&lt;&gt;"",M98*'Γενικά Δεδομένα'!$I$4,"")</f>
        <v/>
      </c>
      <c r="Q98" s="245" t="str">
        <f aca="false">IF(G98&lt;&gt;"",G98,"")</f>
        <v/>
      </c>
      <c r="R98" s="249" t="str">
        <f aca="false">IF(Q98&lt;&gt;"",H98,"")</f>
        <v/>
      </c>
      <c r="S98" s="252" t="str">
        <f aca="false">IF(Q98&lt;&gt;"",I98,"")</f>
        <v/>
      </c>
      <c r="T98" s="253"/>
      <c r="U98" s="254" t="str">
        <f aca="false">IF(Q98&lt;&gt;"",'Νέα ΦΣ'!D93,"")</f>
        <v/>
      </c>
      <c r="V98" s="233" t="str">
        <f aca="false">IF(Q98&lt;&gt;"",'Νέα ΦΣ'!M93,"")</f>
        <v/>
      </c>
      <c r="W98" s="233" t="str">
        <f aca="false">IF(Q98&lt;&gt;"",V98,"")</f>
        <v/>
      </c>
      <c r="X98" s="233" t="str">
        <f aca="false">IF(Q98&lt;&gt;"",'Νέα ΦΣ'!O93,"")</f>
        <v/>
      </c>
      <c r="Y98" s="248" t="str">
        <f aca="false">IF(Q98&lt;&gt;"",D98+E98,"")</f>
        <v/>
      </c>
      <c r="AA98" s="245" t="str">
        <f aca="false">IF(U98&lt;&gt;"",U98,"")</f>
        <v/>
      </c>
      <c r="AB98" s="249" t="str">
        <f aca="false">IF(AA98&lt;&gt;"",V98,"")</f>
        <v/>
      </c>
      <c r="AC98" s="249" t="str">
        <f aca="false">IF(AA98&lt;&gt;"",W98,"")</f>
        <v/>
      </c>
      <c r="AD98" s="249" t="str">
        <f aca="false">IF(AA98&lt;&gt;"",X98,"")</f>
        <v/>
      </c>
      <c r="AE98" s="249" t="str">
        <f aca="false">IF(Q98&lt;&gt;"",IF(AD98="ΝΑΙ",15,""),"")</f>
        <v/>
      </c>
      <c r="AF98" s="248" t="str">
        <f aca="false">IF(AA98&lt;&gt;"",D98+E98,"")</f>
        <v/>
      </c>
      <c r="AG98" s="249" t="str">
        <f aca="false">IF(AA98&lt;&gt;"",0,"")</f>
        <v/>
      </c>
      <c r="AH98" s="250" t="str">
        <f aca="false">+L98</f>
        <v/>
      </c>
      <c r="AI98" s="250" t="str">
        <f aca="false">IF(AA98&lt;&gt;"",Υπολογισμοί!H93,"")</f>
        <v/>
      </c>
      <c r="AJ98" s="255" t="str">
        <f aca="false">IF(AA98&lt;&gt;"",'Γενικά Δεδομένα'!$I$4,"")</f>
        <v/>
      </c>
      <c r="AK98" s="250" t="str">
        <f aca="false">IF(AA98&lt;&gt;"",AI98*AJ98,"")</f>
        <v/>
      </c>
      <c r="AM98" s="256"/>
      <c r="AO98" s="254" t="str">
        <f aca="false">IF(AA98&lt;&gt;"",AA98,"")</f>
        <v/>
      </c>
      <c r="AP98" s="233" t="str">
        <f aca="false">IF(AO98&lt;&gt;"",AB98,"")</f>
        <v/>
      </c>
      <c r="AQ98" s="233" t="str">
        <f aca="false">IF(AO98&lt;&gt;"",AC98,"")</f>
        <v/>
      </c>
      <c r="AR98" s="233" t="str">
        <f aca="false">IF(AO98&lt;&gt;"",AD98,"")</f>
        <v/>
      </c>
      <c r="AS98" s="248" t="str">
        <f aca="false">IF(AO98&lt;&gt;"",'Νέα ΦΣ'!I93+'Νέα ΦΣ'!J93,"")</f>
        <v/>
      </c>
      <c r="AT98" s="247" t="str">
        <f aca="false">IF(AO98&lt;&gt;"",'Νέα ΦΣ'!N93,"")</f>
        <v/>
      </c>
      <c r="AU98" s="247" t="str">
        <f aca="false">IF(AO98&lt;&gt;"",Υπολογισμοί!J93,"")</f>
        <v/>
      </c>
      <c r="AW98" s="233" t="str">
        <f aca="false">IF(Βραχίονες!C93&lt;&gt;"",Βραχίονες!F93+Βραχίονες!G93,"")</f>
        <v/>
      </c>
      <c r="AX98" s="247" t="str">
        <f aca="false">IF(Βραχίονες!C93&lt;&gt;"",Υπολογισμοί!K93,"")</f>
        <v/>
      </c>
      <c r="AY98" s="247" t="str">
        <f aca="false">IF(Βραχίονες!C93&lt;&gt;"",Υπολογισμοί!L93,"")</f>
        <v/>
      </c>
      <c r="AZ98" s="247" t="str">
        <f aca="false">IF(Βραχίονες!C93&lt;&gt;"",Υπολογισμοί!K93+Υπολογισμοί!L93,"")</f>
        <v/>
      </c>
    </row>
    <row r="99" customFormat="false" ht="10.2" hidden="false" customHeight="false" outlineLevel="0" collapsed="false">
      <c r="A99" s="245" t="str">
        <f aca="false">IF('Συμβατικά ΦΣ'!B94&lt;&gt;"",'Συμβατικά ΦΣ'!C94,"")</f>
        <v/>
      </c>
      <c r="B99" s="246" t="str">
        <f aca="false">IF('Συμβατικά ΦΣ'!B94&lt;&gt;"",'Συμβατικά ΦΣ'!I94,"")</f>
        <v/>
      </c>
      <c r="C99" s="247" t="str">
        <f aca="false">IF('Συμβατικά ΦΣ'!B94&lt;&gt;"",'Συμβατικά ΦΣ'!J94,"")</f>
        <v/>
      </c>
      <c r="D99" s="248" t="str">
        <f aca="false">IF('Συμβατικά ΦΣ'!B94&lt;&gt;"",'Συμβατικά ΦΣ'!L94,"")</f>
        <v/>
      </c>
      <c r="E99" s="246" t="str">
        <f aca="false">IF('Συμβατικά ΦΣ'!B94&lt;&gt;"",'Συμβατικά ΦΣ'!K94,"")</f>
        <v/>
      </c>
      <c r="G99" s="245" t="str">
        <f aca="false">IF(A99&lt;&gt;"",A99,"")</f>
        <v/>
      </c>
      <c r="H99" s="249" t="str">
        <f aca="false">IF(G99&lt;&gt;"",B99,"")</f>
        <v/>
      </c>
      <c r="I99" s="247" t="str">
        <f aca="false">IF(G99&lt;&gt;"",C99,"")</f>
        <v/>
      </c>
      <c r="J99" s="248" t="str">
        <f aca="false">IF(G99&lt;&gt;"",D99,"")</f>
        <v/>
      </c>
      <c r="K99" s="248" t="str">
        <f aca="false">IF(G99&lt;&gt;"",E99,"")</f>
        <v/>
      </c>
      <c r="L99" s="247" t="str">
        <f aca="false">IF(G99&lt;&gt;"",'Γενικά Δεδομένα'!$I$6*365,"")</f>
        <v/>
      </c>
      <c r="M99" s="250" t="str">
        <f aca="false">IF(G99&lt;&gt;"",Υπολογισμοί!G94,"")</f>
        <v/>
      </c>
      <c r="N99" s="251" t="str">
        <f aca="false">IF(G99&lt;&gt;"",'Γενικά Δεδομένα'!$I$4,"")</f>
        <v/>
      </c>
      <c r="O99" s="250" t="str">
        <f aca="false">IF(G99&lt;&gt;"",M99*'Γενικά Δεδομένα'!$I$4,"")</f>
        <v/>
      </c>
      <c r="Q99" s="245" t="str">
        <f aca="false">IF(G99&lt;&gt;"",G99,"")</f>
        <v/>
      </c>
      <c r="R99" s="249" t="str">
        <f aca="false">IF(Q99&lt;&gt;"",H99,"")</f>
        <v/>
      </c>
      <c r="S99" s="252" t="str">
        <f aca="false">IF(Q99&lt;&gt;"",I99,"")</f>
        <v/>
      </c>
      <c r="T99" s="253"/>
      <c r="U99" s="254" t="str">
        <f aca="false">IF(Q99&lt;&gt;"",'Νέα ΦΣ'!D94,"")</f>
        <v/>
      </c>
      <c r="V99" s="233" t="str">
        <f aca="false">IF(Q99&lt;&gt;"",'Νέα ΦΣ'!M94,"")</f>
        <v/>
      </c>
      <c r="W99" s="233" t="str">
        <f aca="false">IF(Q99&lt;&gt;"",V99,"")</f>
        <v/>
      </c>
      <c r="X99" s="233" t="str">
        <f aca="false">IF(Q99&lt;&gt;"",'Νέα ΦΣ'!O94,"")</f>
        <v/>
      </c>
      <c r="Y99" s="248" t="str">
        <f aca="false">IF(Q99&lt;&gt;"",D99+E99,"")</f>
        <v/>
      </c>
      <c r="AA99" s="245" t="str">
        <f aca="false">IF(U99&lt;&gt;"",U99,"")</f>
        <v/>
      </c>
      <c r="AB99" s="249" t="str">
        <f aca="false">IF(AA99&lt;&gt;"",V99,"")</f>
        <v/>
      </c>
      <c r="AC99" s="249" t="str">
        <f aca="false">IF(AA99&lt;&gt;"",W99,"")</f>
        <v/>
      </c>
      <c r="AD99" s="249" t="str">
        <f aca="false">IF(AA99&lt;&gt;"",X99,"")</f>
        <v/>
      </c>
      <c r="AE99" s="249" t="str">
        <f aca="false">IF(Q99&lt;&gt;"",IF(AD99="ΝΑΙ",15,""),"")</f>
        <v/>
      </c>
      <c r="AF99" s="248" t="str">
        <f aca="false">IF(AA99&lt;&gt;"",D99+E99,"")</f>
        <v/>
      </c>
      <c r="AG99" s="249" t="str">
        <f aca="false">IF(AA99&lt;&gt;"",0,"")</f>
        <v/>
      </c>
      <c r="AH99" s="250" t="str">
        <f aca="false">+L99</f>
        <v/>
      </c>
      <c r="AI99" s="250" t="str">
        <f aca="false">IF(AA99&lt;&gt;"",Υπολογισμοί!H94,"")</f>
        <v/>
      </c>
      <c r="AJ99" s="255" t="str">
        <f aca="false">IF(AA99&lt;&gt;"",'Γενικά Δεδομένα'!$I$4,"")</f>
        <v/>
      </c>
      <c r="AK99" s="250" t="str">
        <f aca="false">IF(AA99&lt;&gt;"",AI99*AJ99,"")</f>
        <v/>
      </c>
      <c r="AM99" s="256"/>
      <c r="AO99" s="254" t="str">
        <f aca="false">IF(AA99&lt;&gt;"",AA99,"")</f>
        <v/>
      </c>
      <c r="AP99" s="233" t="str">
        <f aca="false">IF(AO99&lt;&gt;"",AB99,"")</f>
        <v/>
      </c>
      <c r="AQ99" s="233" t="str">
        <f aca="false">IF(AO99&lt;&gt;"",AC99,"")</f>
        <v/>
      </c>
      <c r="AR99" s="233" t="str">
        <f aca="false">IF(AO99&lt;&gt;"",AD99,"")</f>
        <v/>
      </c>
      <c r="AS99" s="248" t="str">
        <f aca="false">IF(AO99&lt;&gt;"",'Νέα ΦΣ'!I94+'Νέα ΦΣ'!J94,"")</f>
        <v/>
      </c>
      <c r="AT99" s="247" t="str">
        <f aca="false">IF(AO99&lt;&gt;"",'Νέα ΦΣ'!N94,"")</f>
        <v/>
      </c>
      <c r="AU99" s="247" t="str">
        <f aca="false">IF(AO99&lt;&gt;"",Υπολογισμοί!J94,"")</f>
        <v/>
      </c>
      <c r="AW99" s="233" t="str">
        <f aca="false">IF(Βραχίονες!C94&lt;&gt;"",Βραχίονες!F94+Βραχίονες!G94,"")</f>
        <v/>
      </c>
      <c r="AX99" s="247" t="str">
        <f aca="false">IF(Βραχίονες!C94&lt;&gt;"",Υπολογισμοί!K94,"")</f>
        <v/>
      </c>
      <c r="AY99" s="247" t="str">
        <f aca="false">IF(Βραχίονες!C94&lt;&gt;"",Υπολογισμοί!L94,"")</f>
        <v/>
      </c>
      <c r="AZ99" s="247" t="str">
        <f aca="false">IF(Βραχίονες!C94&lt;&gt;"",Υπολογισμοί!K94+Υπολογισμοί!L94,"")</f>
        <v/>
      </c>
    </row>
    <row r="100" customFormat="false" ht="10.2" hidden="false" customHeight="false" outlineLevel="0" collapsed="false">
      <c r="A100" s="245" t="str">
        <f aca="false">IF('Συμβατικά ΦΣ'!B95&lt;&gt;"",'Συμβατικά ΦΣ'!C95,"")</f>
        <v/>
      </c>
      <c r="B100" s="246" t="str">
        <f aca="false">IF('Συμβατικά ΦΣ'!B95&lt;&gt;"",'Συμβατικά ΦΣ'!I95,"")</f>
        <v/>
      </c>
      <c r="C100" s="247" t="str">
        <f aca="false">IF('Συμβατικά ΦΣ'!B95&lt;&gt;"",'Συμβατικά ΦΣ'!J95,"")</f>
        <v/>
      </c>
      <c r="D100" s="248" t="str">
        <f aca="false">IF('Συμβατικά ΦΣ'!B95&lt;&gt;"",'Συμβατικά ΦΣ'!L95,"")</f>
        <v/>
      </c>
      <c r="E100" s="246" t="str">
        <f aca="false">IF('Συμβατικά ΦΣ'!B95&lt;&gt;"",'Συμβατικά ΦΣ'!K95,"")</f>
        <v/>
      </c>
      <c r="G100" s="245" t="str">
        <f aca="false">IF(A100&lt;&gt;"",A100,"")</f>
        <v/>
      </c>
      <c r="H100" s="249" t="str">
        <f aca="false">IF(G100&lt;&gt;"",B100,"")</f>
        <v/>
      </c>
      <c r="I100" s="247" t="str">
        <f aca="false">IF(G100&lt;&gt;"",C100,"")</f>
        <v/>
      </c>
      <c r="J100" s="248" t="str">
        <f aca="false">IF(G100&lt;&gt;"",D100,"")</f>
        <v/>
      </c>
      <c r="K100" s="248" t="str">
        <f aca="false">IF(G100&lt;&gt;"",E100,"")</f>
        <v/>
      </c>
      <c r="L100" s="247" t="str">
        <f aca="false">IF(G100&lt;&gt;"",'Γενικά Δεδομένα'!$I$6*365,"")</f>
        <v/>
      </c>
      <c r="M100" s="250" t="str">
        <f aca="false">IF(G100&lt;&gt;"",Υπολογισμοί!G95,"")</f>
        <v/>
      </c>
      <c r="N100" s="251" t="str">
        <f aca="false">IF(G100&lt;&gt;"",'Γενικά Δεδομένα'!$I$4,"")</f>
        <v/>
      </c>
      <c r="O100" s="250" t="str">
        <f aca="false">IF(G100&lt;&gt;"",M100*'Γενικά Δεδομένα'!$I$4,"")</f>
        <v/>
      </c>
      <c r="Q100" s="245" t="str">
        <f aca="false">IF(G100&lt;&gt;"",G100,"")</f>
        <v/>
      </c>
      <c r="R100" s="249" t="str">
        <f aca="false">IF(Q100&lt;&gt;"",H100,"")</f>
        <v/>
      </c>
      <c r="S100" s="252" t="str">
        <f aca="false">IF(Q100&lt;&gt;"",I100,"")</f>
        <v/>
      </c>
      <c r="T100" s="253"/>
      <c r="U100" s="254" t="str">
        <f aca="false">IF(Q100&lt;&gt;"",'Νέα ΦΣ'!D95,"")</f>
        <v/>
      </c>
      <c r="V100" s="233" t="str">
        <f aca="false">IF(Q100&lt;&gt;"",'Νέα ΦΣ'!M95,"")</f>
        <v/>
      </c>
      <c r="W100" s="233" t="str">
        <f aca="false">IF(Q100&lt;&gt;"",V100,"")</f>
        <v/>
      </c>
      <c r="X100" s="233" t="str">
        <f aca="false">IF(Q100&lt;&gt;"",'Νέα ΦΣ'!O95,"")</f>
        <v/>
      </c>
      <c r="Y100" s="248" t="str">
        <f aca="false">IF(Q100&lt;&gt;"",D100+E100,"")</f>
        <v/>
      </c>
      <c r="AA100" s="245" t="str">
        <f aca="false">IF(U100&lt;&gt;"",U100,"")</f>
        <v/>
      </c>
      <c r="AB100" s="249" t="str">
        <f aca="false">IF(AA100&lt;&gt;"",V100,"")</f>
        <v/>
      </c>
      <c r="AC100" s="249" t="str">
        <f aca="false">IF(AA100&lt;&gt;"",W100,"")</f>
        <v/>
      </c>
      <c r="AD100" s="249" t="str">
        <f aca="false">IF(AA100&lt;&gt;"",X100,"")</f>
        <v/>
      </c>
      <c r="AE100" s="249" t="str">
        <f aca="false">IF(Q100&lt;&gt;"",IF(AD100="ΝΑΙ",15,""),"")</f>
        <v/>
      </c>
      <c r="AF100" s="248" t="str">
        <f aca="false">IF(AA100&lt;&gt;"",D100+E100,"")</f>
        <v/>
      </c>
      <c r="AG100" s="249" t="str">
        <f aca="false">IF(AA100&lt;&gt;"",0,"")</f>
        <v/>
      </c>
      <c r="AH100" s="250" t="str">
        <f aca="false">+L100</f>
        <v/>
      </c>
      <c r="AI100" s="250" t="str">
        <f aca="false">IF(AA100&lt;&gt;"",Υπολογισμοί!H95,"")</f>
        <v/>
      </c>
      <c r="AJ100" s="255" t="str">
        <f aca="false">IF(AA100&lt;&gt;"",'Γενικά Δεδομένα'!$I$4,"")</f>
        <v/>
      </c>
      <c r="AK100" s="250" t="str">
        <f aca="false">IF(AA100&lt;&gt;"",AI100*AJ100,"")</f>
        <v/>
      </c>
      <c r="AM100" s="256"/>
      <c r="AO100" s="254" t="str">
        <f aca="false">IF(AA100&lt;&gt;"",AA100,"")</f>
        <v/>
      </c>
      <c r="AP100" s="233" t="str">
        <f aca="false">IF(AO100&lt;&gt;"",AB100,"")</f>
        <v/>
      </c>
      <c r="AQ100" s="233" t="str">
        <f aca="false">IF(AO100&lt;&gt;"",AC100,"")</f>
        <v/>
      </c>
      <c r="AR100" s="233" t="str">
        <f aca="false">IF(AO100&lt;&gt;"",AD100,"")</f>
        <v/>
      </c>
      <c r="AS100" s="248" t="str">
        <f aca="false">IF(AO100&lt;&gt;"",'Νέα ΦΣ'!I95+'Νέα ΦΣ'!J95,"")</f>
        <v/>
      </c>
      <c r="AT100" s="247" t="str">
        <f aca="false">IF(AO100&lt;&gt;"",'Νέα ΦΣ'!N95,"")</f>
        <v/>
      </c>
      <c r="AU100" s="247" t="str">
        <f aca="false">IF(AO100&lt;&gt;"",Υπολογισμοί!J95,"")</f>
        <v/>
      </c>
      <c r="AW100" s="233" t="str">
        <f aca="false">IF(Βραχίονες!C95&lt;&gt;"",Βραχίονες!F95+Βραχίονες!G95,"")</f>
        <v/>
      </c>
      <c r="AX100" s="247" t="str">
        <f aca="false">IF(Βραχίονες!C95&lt;&gt;"",Υπολογισμοί!K95,"")</f>
        <v/>
      </c>
      <c r="AY100" s="247" t="str">
        <f aca="false">IF(Βραχίονες!C95&lt;&gt;"",Υπολογισμοί!L95,"")</f>
        <v/>
      </c>
      <c r="AZ100" s="247" t="str">
        <f aca="false">IF(Βραχίονες!C95&lt;&gt;"",Υπολογισμοί!K95+Υπολογισμοί!L95,"")</f>
        <v/>
      </c>
    </row>
    <row r="101" customFormat="false" ht="10.2" hidden="false" customHeight="false" outlineLevel="0" collapsed="false">
      <c r="A101" s="245" t="str">
        <f aca="false">IF('Συμβατικά ΦΣ'!B96&lt;&gt;"",'Συμβατικά ΦΣ'!C96,"")</f>
        <v/>
      </c>
      <c r="B101" s="246" t="str">
        <f aca="false">IF('Συμβατικά ΦΣ'!B96&lt;&gt;"",'Συμβατικά ΦΣ'!I96,"")</f>
        <v/>
      </c>
      <c r="C101" s="247" t="str">
        <f aca="false">IF('Συμβατικά ΦΣ'!B96&lt;&gt;"",'Συμβατικά ΦΣ'!J96,"")</f>
        <v/>
      </c>
      <c r="D101" s="248" t="str">
        <f aca="false">IF('Συμβατικά ΦΣ'!B96&lt;&gt;"",'Συμβατικά ΦΣ'!L96,"")</f>
        <v/>
      </c>
      <c r="E101" s="246" t="str">
        <f aca="false">IF('Συμβατικά ΦΣ'!B96&lt;&gt;"",'Συμβατικά ΦΣ'!K96,"")</f>
        <v/>
      </c>
      <c r="G101" s="245" t="str">
        <f aca="false">IF(A101&lt;&gt;"",A101,"")</f>
        <v/>
      </c>
      <c r="H101" s="249" t="str">
        <f aca="false">IF(G101&lt;&gt;"",B101,"")</f>
        <v/>
      </c>
      <c r="I101" s="247" t="str">
        <f aca="false">IF(G101&lt;&gt;"",C101,"")</f>
        <v/>
      </c>
      <c r="J101" s="248" t="str">
        <f aca="false">IF(G101&lt;&gt;"",D101,"")</f>
        <v/>
      </c>
      <c r="K101" s="248" t="str">
        <f aca="false">IF(G101&lt;&gt;"",E101,"")</f>
        <v/>
      </c>
      <c r="L101" s="247" t="str">
        <f aca="false">IF(G101&lt;&gt;"",'Γενικά Δεδομένα'!$I$6*365,"")</f>
        <v/>
      </c>
      <c r="M101" s="250" t="str">
        <f aca="false">IF(G101&lt;&gt;"",Υπολογισμοί!G96,"")</f>
        <v/>
      </c>
      <c r="N101" s="251" t="str">
        <f aca="false">IF(G101&lt;&gt;"",'Γενικά Δεδομένα'!$I$4,"")</f>
        <v/>
      </c>
      <c r="O101" s="250" t="str">
        <f aca="false">IF(G101&lt;&gt;"",M101*'Γενικά Δεδομένα'!$I$4,"")</f>
        <v/>
      </c>
      <c r="Q101" s="245" t="str">
        <f aca="false">IF(G101&lt;&gt;"",G101,"")</f>
        <v/>
      </c>
      <c r="R101" s="249" t="str">
        <f aca="false">IF(Q101&lt;&gt;"",H101,"")</f>
        <v/>
      </c>
      <c r="S101" s="252" t="str">
        <f aca="false">IF(Q101&lt;&gt;"",I101,"")</f>
        <v/>
      </c>
      <c r="T101" s="253"/>
      <c r="U101" s="254" t="str">
        <f aca="false">IF(Q101&lt;&gt;"",'Νέα ΦΣ'!D96,"")</f>
        <v/>
      </c>
      <c r="V101" s="233" t="str">
        <f aca="false">IF(Q101&lt;&gt;"",'Νέα ΦΣ'!M96,"")</f>
        <v/>
      </c>
      <c r="W101" s="233" t="str">
        <f aca="false">IF(Q101&lt;&gt;"",V101,"")</f>
        <v/>
      </c>
      <c r="X101" s="233" t="str">
        <f aca="false">IF(Q101&lt;&gt;"",'Νέα ΦΣ'!O96,"")</f>
        <v/>
      </c>
      <c r="Y101" s="248" t="str">
        <f aca="false">IF(Q101&lt;&gt;"",D101+E101,"")</f>
        <v/>
      </c>
      <c r="AA101" s="245" t="str">
        <f aca="false">IF(U101&lt;&gt;"",U101,"")</f>
        <v/>
      </c>
      <c r="AB101" s="249" t="str">
        <f aca="false">IF(AA101&lt;&gt;"",V101,"")</f>
        <v/>
      </c>
      <c r="AC101" s="249" t="str">
        <f aca="false">IF(AA101&lt;&gt;"",W101,"")</f>
        <v/>
      </c>
      <c r="AD101" s="249" t="str">
        <f aca="false">IF(AA101&lt;&gt;"",X101,"")</f>
        <v/>
      </c>
      <c r="AE101" s="249" t="str">
        <f aca="false">IF(Q101&lt;&gt;"",IF(AD101="ΝΑΙ",15,""),"")</f>
        <v/>
      </c>
      <c r="AF101" s="248" t="str">
        <f aca="false">IF(AA101&lt;&gt;"",D101+E101,"")</f>
        <v/>
      </c>
      <c r="AG101" s="249" t="str">
        <f aca="false">IF(AA101&lt;&gt;"",0,"")</f>
        <v/>
      </c>
      <c r="AH101" s="250" t="str">
        <f aca="false">+L101</f>
        <v/>
      </c>
      <c r="AI101" s="250" t="str">
        <f aca="false">IF(AA101&lt;&gt;"",Υπολογισμοί!H96,"")</f>
        <v/>
      </c>
      <c r="AJ101" s="255" t="str">
        <f aca="false">IF(AA101&lt;&gt;"",'Γενικά Δεδομένα'!$I$4,"")</f>
        <v/>
      </c>
      <c r="AK101" s="250" t="str">
        <f aca="false">IF(AA101&lt;&gt;"",AI101*AJ101,"")</f>
        <v/>
      </c>
      <c r="AM101" s="256"/>
      <c r="AO101" s="254" t="str">
        <f aca="false">IF(AA101&lt;&gt;"",AA101,"")</f>
        <v/>
      </c>
      <c r="AP101" s="233" t="str">
        <f aca="false">IF(AO101&lt;&gt;"",AB101,"")</f>
        <v/>
      </c>
      <c r="AQ101" s="233" t="str">
        <f aca="false">IF(AO101&lt;&gt;"",AC101,"")</f>
        <v/>
      </c>
      <c r="AR101" s="233" t="str">
        <f aca="false">IF(AO101&lt;&gt;"",AD101,"")</f>
        <v/>
      </c>
      <c r="AS101" s="248" t="str">
        <f aca="false">IF(AO101&lt;&gt;"",'Νέα ΦΣ'!I96+'Νέα ΦΣ'!J96,"")</f>
        <v/>
      </c>
      <c r="AT101" s="247" t="str">
        <f aca="false">IF(AO101&lt;&gt;"",'Νέα ΦΣ'!N96,"")</f>
        <v/>
      </c>
      <c r="AU101" s="247" t="str">
        <f aca="false">IF(AO101&lt;&gt;"",Υπολογισμοί!J96,"")</f>
        <v/>
      </c>
      <c r="AW101" s="233" t="str">
        <f aca="false">IF(Βραχίονες!C96&lt;&gt;"",Βραχίονες!F96+Βραχίονες!G96,"")</f>
        <v/>
      </c>
      <c r="AX101" s="247" t="str">
        <f aca="false">IF(Βραχίονες!C96&lt;&gt;"",Υπολογισμοί!K96,"")</f>
        <v/>
      </c>
      <c r="AY101" s="247" t="str">
        <f aca="false">IF(Βραχίονες!C96&lt;&gt;"",Υπολογισμοί!L96,"")</f>
        <v/>
      </c>
      <c r="AZ101" s="247" t="str">
        <f aca="false">IF(Βραχίονες!C96&lt;&gt;"",Υπολογισμοί!K96+Υπολογισμοί!L96,"")</f>
        <v/>
      </c>
    </row>
    <row r="102" customFormat="false" ht="10.2" hidden="false" customHeight="false" outlineLevel="0" collapsed="false">
      <c r="A102" s="245" t="str">
        <f aca="false">IF('Συμβατικά ΦΣ'!B97&lt;&gt;"",'Συμβατικά ΦΣ'!C97,"")</f>
        <v/>
      </c>
      <c r="B102" s="246" t="str">
        <f aca="false">IF('Συμβατικά ΦΣ'!B97&lt;&gt;"",'Συμβατικά ΦΣ'!I97,"")</f>
        <v/>
      </c>
      <c r="C102" s="247" t="str">
        <f aca="false">IF('Συμβατικά ΦΣ'!B97&lt;&gt;"",'Συμβατικά ΦΣ'!J97,"")</f>
        <v/>
      </c>
      <c r="D102" s="248" t="str">
        <f aca="false">IF('Συμβατικά ΦΣ'!B97&lt;&gt;"",'Συμβατικά ΦΣ'!L97,"")</f>
        <v/>
      </c>
      <c r="E102" s="246" t="str">
        <f aca="false">IF('Συμβατικά ΦΣ'!B97&lt;&gt;"",'Συμβατικά ΦΣ'!K97,"")</f>
        <v/>
      </c>
      <c r="G102" s="245" t="str">
        <f aca="false">IF(A102&lt;&gt;"",A102,"")</f>
        <v/>
      </c>
      <c r="H102" s="249" t="str">
        <f aca="false">IF(G102&lt;&gt;"",B102,"")</f>
        <v/>
      </c>
      <c r="I102" s="247" t="str">
        <f aca="false">IF(G102&lt;&gt;"",C102,"")</f>
        <v/>
      </c>
      <c r="J102" s="248" t="str">
        <f aca="false">IF(G102&lt;&gt;"",D102,"")</f>
        <v/>
      </c>
      <c r="K102" s="248" t="str">
        <f aca="false">IF(G102&lt;&gt;"",E102,"")</f>
        <v/>
      </c>
      <c r="L102" s="247" t="str">
        <f aca="false">IF(G102&lt;&gt;"",'Γενικά Δεδομένα'!$I$6*365,"")</f>
        <v/>
      </c>
      <c r="M102" s="250" t="str">
        <f aca="false">IF(G102&lt;&gt;"",Υπολογισμοί!G97,"")</f>
        <v/>
      </c>
      <c r="N102" s="251" t="str">
        <f aca="false">IF(G102&lt;&gt;"",'Γενικά Δεδομένα'!$I$4,"")</f>
        <v/>
      </c>
      <c r="O102" s="250" t="str">
        <f aca="false">IF(G102&lt;&gt;"",M102*'Γενικά Δεδομένα'!$I$4,"")</f>
        <v/>
      </c>
      <c r="Q102" s="245" t="str">
        <f aca="false">IF(G102&lt;&gt;"",G102,"")</f>
        <v/>
      </c>
      <c r="R102" s="249" t="str">
        <f aca="false">IF(Q102&lt;&gt;"",H102,"")</f>
        <v/>
      </c>
      <c r="S102" s="252" t="str">
        <f aca="false">IF(Q102&lt;&gt;"",I102,"")</f>
        <v/>
      </c>
      <c r="T102" s="253"/>
      <c r="U102" s="254" t="str">
        <f aca="false">IF(Q102&lt;&gt;"",'Νέα ΦΣ'!D97,"")</f>
        <v/>
      </c>
      <c r="V102" s="233" t="str">
        <f aca="false">IF(Q102&lt;&gt;"",'Νέα ΦΣ'!M97,"")</f>
        <v/>
      </c>
      <c r="W102" s="233" t="str">
        <f aca="false">IF(Q102&lt;&gt;"",V102,"")</f>
        <v/>
      </c>
      <c r="X102" s="233" t="str">
        <f aca="false">IF(Q102&lt;&gt;"",'Νέα ΦΣ'!O97,"")</f>
        <v/>
      </c>
      <c r="Y102" s="248" t="str">
        <f aca="false">IF(Q102&lt;&gt;"",D102+E102,"")</f>
        <v/>
      </c>
      <c r="AA102" s="245" t="str">
        <f aca="false">IF(U102&lt;&gt;"",U102,"")</f>
        <v/>
      </c>
      <c r="AB102" s="249" t="str">
        <f aca="false">IF(AA102&lt;&gt;"",V102,"")</f>
        <v/>
      </c>
      <c r="AC102" s="249" t="str">
        <f aca="false">IF(AA102&lt;&gt;"",W102,"")</f>
        <v/>
      </c>
      <c r="AD102" s="249" t="str">
        <f aca="false">IF(AA102&lt;&gt;"",X102,"")</f>
        <v/>
      </c>
      <c r="AE102" s="249" t="str">
        <f aca="false">IF(Q102&lt;&gt;"",IF(AD102="ΝΑΙ",15,""),"")</f>
        <v/>
      </c>
      <c r="AF102" s="248" t="str">
        <f aca="false">IF(AA102&lt;&gt;"",D102+E102,"")</f>
        <v/>
      </c>
      <c r="AG102" s="249" t="str">
        <f aca="false">IF(AA102&lt;&gt;"",0,"")</f>
        <v/>
      </c>
      <c r="AH102" s="250" t="str">
        <f aca="false">+L102</f>
        <v/>
      </c>
      <c r="AI102" s="250" t="str">
        <f aca="false">IF(AA102&lt;&gt;"",Υπολογισμοί!H97,"")</f>
        <v/>
      </c>
      <c r="AJ102" s="255" t="str">
        <f aca="false">IF(AA102&lt;&gt;"",'Γενικά Δεδομένα'!$I$4,"")</f>
        <v/>
      </c>
      <c r="AK102" s="250" t="str">
        <f aca="false">IF(AA102&lt;&gt;"",AI102*AJ102,"")</f>
        <v/>
      </c>
      <c r="AM102" s="256"/>
      <c r="AO102" s="254" t="str">
        <f aca="false">IF(AA102&lt;&gt;"",AA102,"")</f>
        <v/>
      </c>
      <c r="AP102" s="233" t="str">
        <f aca="false">IF(AO102&lt;&gt;"",AB102,"")</f>
        <v/>
      </c>
      <c r="AQ102" s="233" t="str">
        <f aca="false">IF(AO102&lt;&gt;"",AC102,"")</f>
        <v/>
      </c>
      <c r="AR102" s="233" t="str">
        <f aca="false">IF(AO102&lt;&gt;"",AD102,"")</f>
        <v/>
      </c>
      <c r="AS102" s="248" t="str">
        <f aca="false">IF(AO102&lt;&gt;"",'Νέα ΦΣ'!I97+'Νέα ΦΣ'!J97,"")</f>
        <v/>
      </c>
      <c r="AT102" s="247" t="str">
        <f aca="false">IF(AO102&lt;&gt;"",'Νέα ΦΣ'!N97,"")</f>
        <v/>
      </c>
      <c r="AU102" s="247" t="str">
        <f aca="false">IF(AO102&lt;&gt;"",Υπολογισμοί!J97,"")</f>
        <v/>
      </c>
      <c r="AW102" s="233" t="str">
        <f aca="false">IF(Βραχίονες!C97&lt;&gt;"",Βραχίονες!F97+Βραχίονες!G97,"")</f>
        <v/>
      </c>
      <c r="AX102" s="247" t="str">
        <f aca="false">IF(Βραχίονες!C97&lt;&gt;"",Υπολογισμοί!K97,"")</f>
        <v/>
      </c>
      <c r="AY102" s="247" t="str">
        <f aca="false">IF(Βραχίονες!C97&lt;&gt;"",Υπολογισμοί!L97,"")</f>
        <v/>
      </c>
      <c r="AZ102" s="247" t="str">
        <f aca="false">IF(Βραχίονες!C97&lt;&gt;"",Υπολογισμοί!K97+Υπολογισμοί!L97,"")</f>
        <v/>
      </c>
    </row>
    <row r="103" customFormat="false" ht="10.2" hidden="false" customHeight="false" outlineLevel="0" collapsed="false">
      <c r="A103" s="245" t="str">
        <f aca="false">IF('Συμβατικά ΦΣ'!B98&lt;&gt;"",'Συμβατικά ΦΣ'!C98,"")</f>
        <v/>
      </c>
      <c r="B103" s="246" t="str">
        <f aca="false">IF('Συμβατικά ΦΣ'!B98&lt;&gt;"",'Συμβατικά ΦΣ'!I98,"")</f>
        <v/>
      </c>
      <c r="C103" s="247" t="str">
        <f aca="false">IF('Συμβατικά ΦΣ'!B98&lt;&gt;"",'Συμβατικά ΦΣ'!J98,"")</f>
        <v/>
      </c>
      <c r="D103" s="248" t="str">
        <f aca="false">IF('Συμβατικά ΦΣ'!B98&lt;&gt;"",'Συμβατικά ΦΣ'!L98,"")</f>
        <v/>
      </c>
      <c r="E103" s="246" t="str">
        <f aca="false">IF('Συμβατικά ΦΣ'!B98&lt;&gt;"",'Συμβατικά ΦΣ'!K98,"")</f>
        <v/>
      </c>
      <c r="G103" s="245" t="str">
        <f aca="false">IF(A103&lt;&gt;"",A103,"")</f>
        <v/>
      </c>
      <c r="H103" s="249" t="str">
        <f aca="false">IF(G103&lt;&gt;"",B103,"")</f>
        <v/>
      </c>
      <c r="I103" s="247" t="str">
        <f aca="false">IF(G103&lt;&gt;"",C103,"")</f>
        <v/>
      </c>
      <c r="J103" s="248" t="str">
        <f aca="false">IF(G103&lt;&gt;"",D103,"")</f>
        <v/>
      </c>
      <c r="K103" s="248" t="str">
        <f aca="false">IF(G103&lt;&gt;"",E103,"")</f>
        <v/>
      </c>
      <c r="L103" s="247" t="str">
        <f aca="false">IF(G103&lt;&gt;"",'Γενικά Δεδομένα'!$I$6*365,"")</f>
        <v/>
      </c>
      <c r="M103" s="250" t="str">
        <f aca="false">IF(G103&lt;&gt;"",Υπολογισμοί!G98,"")</f>
        <v/>
      </c>
      <c r="N103" s="251" t="str">
        <f aca="false">IF(G103&lt;&gt;"",'Γενικά Δεδομένα'!$I$4,"")</f>
        <v/>
      </c>
      <c r="O103" s="250" t="str">
        <f aca="false">IF(G103&lt;&gt;"",M103*'Γενικά Δεδομένα'!$I$4,"")</f>
        <v/>
      </c>
      <c r="Q103" s="245" t="str">
        <f aca="false">IF(G103&lt;&gt;"",G103,"")</f>
        <v/>
      </c>
      <c r="R103" s="249" t="str">
        <f aca="false">IF(Q103&lt;&gt;"",H103,"")</f>
        <v/>
      </c>
      <c r="S103" s="252" t="str">
        <f aca="false">IF(Q103&lt;&gt;"",I103,"")</f>
        <v/>
      </c>
      <c r="T103" s="253"/>
      <c r="U103" s="254" t="str">
        <f aca="false">IF(Q103&lt;&gt;"",'Νέα ΦΣ'!D98,"")</f>
        <v/>
      </c>
      <c r="V103" s="233" t="str">
        <f aca="false">IF(Q103&lt;&gt;"",'Νέα ΦΣ'!M98,"")</f>
        <v/>
      </c>
      <c r="W103" s="233" t="str">
        <f aca="false">IF(Q103&lt;&gt;"",V103,"")</f>
        <v/>
      </c>
      <c r="X103" s="233" t="str">
        <f aca="false">IF(Q103&lt;&gt;"",'Νέα ΦΣ'!O98,"")</f>
        <v/>
      </c>
      <c r="Y103" s="248" t="str">
        <f aca="false">IF(Q103&lt;&gt;"",D103+E103,"")</f>
        <v/>
      </c>
      <c r="AA103" s="245" t="str">
        <f aca="false">IF(U103&lt;&gt;"",U103,"")</f>
        <v/>
      </c>
      <c r="AB103" s="249" t="str">
        <f aca="false">IF(AA103&lt;&gt;"",V103,"")</f>
        <v/>
      </c>
      <c r="AC103" s="249" t="str">
        <f aca="false">IF(AA103&lt;&gt;"",W103,"")</f>
        <v/>
      </c>
      <c r="AD103" s="249" t="str">
        <f aca="false">IF(AA103&lt;&gt;"",X103,"")</f>
        <v/>
      </c>
      <c r="AE103" s="249" t="str">
        <f aca="false">IF(Q103&lt;&gt;"",IF(AD103="ΝΑΙ",15,""),"")</f>
        <v/>
      </c>
      <c r="AF103" s="248" t="str">
        <f aca="false">IF(AA103&lt;&gt;"",D103+E103,"")</f>
        <v/>
      </c>
      <c r="AG103" s="249" t="str">
        <f aca="false">IF(AA103&lt;&gt;"",0,"")</f>
        <v/>
      </c>
      <c r="AH103" s="250" t="str">
        <f aca="false">+L103</f>
        <v/>
      </c>
      <c r="AI103" s="250" t="str">
        <f aca="false">IF(AA103&lt;&gt;"",Υπολογισμοί!H98,"")</f>
        <v/>
      </c>
      <c r="AJ103" s="255" t="str">
        <f aca="false">IF(AA103&lt;&gt;"",'Γενικά Δεδομένα'!$I$4,"")</f>
        <v/>
      </c>
      <c r="AK103" s="250" t="str">
        <f aca="false">IF(AA103&lt;&gt;"",AI103*AJ103,"")</f>
        <v/>
      </c>
      <c r="AM103" s="256"/>
      <c r="AO103" s="254" t="str">
        <f aca="false">IF(AA103&lt;&gt;"",AA103,"")</f>
        <v/>
      </c>
      <c r="AP103" s="233" t="str">
        <f aca="false">IF(AO103&lt;&gt;"",AB103,"")</f>
        <v/>
      </c>
      <c r="AQ103" s="233" t="str">
        <f aca="false">IF(AO103&lt;&gt;"",AC103,"")</f>
        <v/>
      </c>
      <c r="AR103" s="233" t="str">
        <f aca="false">IF(AO103&lt;&gt;"",AD103,"")</f>
        <v/>
      </c>
      <c r="AS103" s="248" t="str">
        <f aca="false">IF(AO103&lt;&gt;"",'Νέα ΦΣ'!I98+'Νέα ΦΣ'!J98,"")</f>
        <v/>
      </c>
      <c r="AT103" s="247" t="str">
        <f aca="false">IF(AO103&lt;&gt;"",'Νέα ΦΣ'!N98,"")</f>
        <v/>
      </c>
      <c r="AU103" s="247" t="str">
        <f aca="false">IF(AO103&lt;&gt;"",Υπολογισμοί!J98,"")</f>
        <v/>
      </c>
      <c r="AW103" s="233" t="str">
        <f aca="false">IF(Βραχίονες!C98&lt;&gt;"",Βραχίονες!F98+Βραχίονες!G98,"")</f>
        <v/>
      </c>
      <c r="AX103" s="247" t="str">
        <f aca="false">IF(Βραχίονες!C98&lt;&gt;"",Υπολογισμοί!K98,"")</f>
        <v/>
      </c>
      <c r="AY103" s="247" t="str">
        <f aca="false">IF(Βραχίονες!C98&lt;&gt;"",Υπολογισμοί!L98,"")</f>
        <v/>
      </c>
      <c r="AZ103" s="247" t="str">
        <f aca="false">IF(Βραχίονες!C98&lt;&gt;"",Υπολογισμοί!K98+Υπολογισμοί!L98,"")</f>
        <v/>
      </c>
    </row>
    <row r="104" customFormat="false" ht="10.2" hidden="false" customHeight="false" outlineLevel="0" collapsed="false">
      <c r="A104" s="245" t="str">
        <f aca="false">IF('Συμβατικά ΦΣ'!B99&lt;&gt;"",'Συμβατικά ΦΣ'!C99,"")</f>
        <v/>
      </c>
      <c r="B104" s="246" t="str">
        <f aca="false">IF('Συμβατικά ΦΣ'!B99&lt;&gt;"",'Συμβατικά ΦΣ'!I99,"")</f>
        <v/>
      </c>
      <c r="C104" s="247" t="str">
        <f aca="false">IF('Συμβατικά ΦΣ'!B99&lt;&gt;"",'Συμβατικά ΦΣ'!J99,"")</f>
        <v/>
      </c>
      <c r="D104" s="248" t="str">
        <f aca="false">IF('Συμβατικά ΦΣ'!B99&lt;&gt;"",'Συμβατικά ΦΣ'!L99,"")</f>
        <v/>
      </c>
      <c r="E104" s="246" t="str">
        <f aca="false">IF('Συμβατικά ΦΣ'!B99&lt;&gt;"",'Συμβατικά ΦΣ'!K99,"")</f>
        <v/>
      </c>
      <c r="G104" s="245" t="str">
        <f aca="false">IF(A104&lt;&gt;"",A104,"")</f>
        <v/>
      </c>
      <c r="H104" s="249" t="str">
        <f aca="false">IF(G104&lt;&gt;"",B104,"")</f>
        <v/>
      </c>
      <c r="I104" s="247" t="str">
        <f aca="false">IF(G104&lt;&gt;"",C104,"")</f>
        <v/>
      </c>
      <c r="J104" s="248" t="str">
        <f aca="false">IF(G104&lt;&gt;"",D104,"")</f>
        <v/>
      </c>
      <c r="K104" s="248" t="str">
        <f aca="false">IF(G104&lt;&gt;"",E104,"")</f>
        <v/>
      </c>
      <c r="L104" s="247" t="str">
        <f aca="false">IF(G104&lt;&gt;"",'Γενικά Δεδομένα'!$I$6*365,"")</f>
        <v/>
      </c>
      <c r="M104" s="250" t="str">
        <f aca="false">IF(G104&lt;&gt;"",Υπολογισμοί!G99,"")</f>
        <v/>
      </c>
      <c r="N104" s="251" t="str">
        <f aca="false">IF(G104&lt;&gt;"",'Γενικά Δεδομένα'!$I$4,"")</f>
        <v/>
      </c>
      <c r="O104" s="250" t="str">
        <f aca="false">IF(G104&lt;&gt;"",M104*'Γενικά Δεδομένα'!$I$4,"")</f>
        <v/>
      </c>
      <c r="Q104" s="245" t="str">
        <f aca="false">IF(G104&lt;&gt;"",G104,"")</f>
        <v/>
      </c>
      <c r="R104" s="249" t="str">
        <f aca="false">IF(Q104&lt;&gt;"",H104,"")</f>
        <v/>
      </c>
      <c r="S104" s="252" t="str">
        <f aca="false">IF(Q104&lt;&gt;"",I104,"")</f>
        <v/>
      </c>
      <c r="T104" s="253"/>
      <c r="U104" s="254" t="str">
        <f aca="false">IF(Q104&lt;&gt;"",'Νέα ΦΣ'!D99,"")</f>
        <v/>
      </c>
      <c r="V104" s="233" t="str">
        <f aca="false">IF(Q104&lt;&gt;"",'Νέα ΦΣ'!M99,"")</f>
        <v/>
      </c>
      <c r="W104" s="233" t="str">
        <f aca="false">IF(Q104&lt;&gt;"",V104,"")</f>
        <v/>
      </c>
      <c r="X104" s="233" t="str">
        <f aca="false">IF(Q104&lt;&gt;"",'Νέα ΦΣ'!O99,"")</f>
        <v/>
      </c>
      <c r="Y104" s="248" t="str">
        <f aca="false">IF(Q104&lt;&gt;"",D104+E104,"")</f>
        <v/>
      </c>
      <c r="AA104" s="245" t="str">
        <f aca="false">IF(U104&lt;&gt;"",U104,"")</f>
        <v/>
      </c>
      <c r="AB104" s="249" t="str">
        <f aca="false">IF(AA104&lt;&gt;"",V104,"")</f>
        <v/>
      </c>
      <c r="AC104" s="249" t="str">
        <f aca="false">IF(AA104&lt;&gt;"",W104,"")</f>
        <v/>
      </c>
      <c r="AD104" s="249" t="str">
        <f aca="false">IF(AA104&lt;&gt;"",X104,"")</f>
        <v/>
      </c>
      <c r="AE104" s="249" t="str">
        <f aca="false">IF(Q104&lt;&gt;"",IF(AD104="ΝΑΙ",15,""),"")</f>
        <v/>
      </c>
      <c r="AF104" s="248" t="str">
        <f aca="false">IF(AA104&lt;&gt;"",D104+E104,"")</f>
        <v/>
      </c>
      <c r="AG104" s="249" t="str">
        <f aca="false">IF(AA104&lt;&gt;"",0,"")</f>
        <v/>
      </c>
      <c r="AH104" s="250" t="str">
        <f aca="false">+L104</f>
        <v/>
      </c>
      <c r="AI104" s="250" t="str">
        <f aca="false">IF(AA104&lt;&gt;"",Υπολογισμοί!H99,"")</f>
        <v/>
      </c>
      <c r="AJ104" s="255" t="str">
        <f aca="false">IF(AA104&lt;&gt;"",'Γενικά Δεδομένα'!$I$4,"")</f>
        <v/>
      </c>
      <c r="AK104" s="250" t="str">
        <f aca="false">IF(AA104&lt;&gt;"",AI104*AJ104,"")</f>
        <v/>
      </c>
      <c r="AM104" s="256"/>
      <c r="AO104" s="254" t="str">
        <f aca="false">IF(AA104&lt;&gt;"",AA104,"")</f>
        <v/>
      </c>
      <c r="AP104" s="233" t="str">
        <f aca="false">IF(AO104&lt;&gt;"",AB104,"")</f>
        <v/>
      </c>
      <c r="AQ104" s="233" t="str">
        <f aca="false">IF(AO104&lt;&gt;"",AC104,"")</f>
        <v/>
      </c>
      <c r="AR104" s="233" t="str">
        <f aca="false">IF(AO104&lt;&gt;"",AD104,"")</f>
        <v/>
      </c>
      <c r="AS104" s="248" t="str">
        <f aca="false">IF(AO104&lt;&gt;"",'Νέα ΦΣ'!I99+'Νέα ΦΣ'!J99,"")</f>
        <v/>
      </c>
      <c r="AT104" s="247" t="str">
        <f aca="false">IF(AO104&lt;&gt;"",'Νέα ΦΣ'!N99,"")</f>
        <v/>
      </c>
      <c r="AU104" s="247" t="str">
        <f aca="false">IF(AO104&lt;&gt;"",Υπολογισμοί!J99,"")</f>
        <v/>
      </c>
      <c r="AW104" s="233" t="str">
        <f aca="false">IF(Βραχίονες!C99&lt;&gt;"",Βραχίονες!F99+Βραχίονες!G99,"")</f>
        <v/>
      </c>
      <c r="AX104" s="247" t="str">
        <f aca="false">IF(Βραχίονες!C99&lt;&gt;"",Υπολογισμοί!K99,"")</f>
        <v/>
      </c>
      <c r="AY104" s="247" t="str">
        <f aca="false">IF(Βραχίονες!C99&lt;&gt;"",Υπολογισμοί!L99,"")</f>
        <v/>
      </c>
      <c r="AZ104" s="247" t="str">
        <f aca="false">IF(Βραχίονες!C99&lt;&gt;"",Υπολογισμοί!K99+Υπολογισμοί!L99,"")</f>
        <v/>
      </c>
    </row>
    <row r="105" customFormat="false" ht="10.2" hidden="false" customHeight="false" outlineLevel="0" collapsed="false">
      <c r="A105" s="245" t="str">
        <f aca="false">IF('Συμβατικά ΦΣ'!B100&lt;&gt;"",'Συμβατικά ΦΣ'!C100,"")</f>
        <v/>
      </c>
      <c r="B105" s="246" t="str">
        <f aca="false">IF('Συμβατικά ΦΣ'!B100&lt;&gt;"",'Συμβατικά ΦΣ'!I100,"")</f>
        <v/>
      </c>
      <c r="C105" s="247" t="str">
        <f aca="false">IF('Συμβατικά ΦΣ'!B100&lt;&gt;"",'Συμβατικά ΦΣ'!J100,"")</f>
        <v/>
      </c>
      <c r="D105" s="248" t="str">
        <f aca="false">IF('Συμβατικά ΦΣ'!B100&lt;&gt;"",'Συμβατικά ΦΣ'!L100,"")</f>
        <v/>
      </c>
      <c r="E105" s="246" t="str">
        <f aca="false">IF('Συμβατικά ΦΣ'!B100&lt;&gt;"",'Συμβατικά ΦΣ'!K100,"")</f>
        <v/>
      </c>
      <c r="G105" s="245" t="str">
        <f aca="false">IF(A105&lt;&gt;"",A105,"")</f>
        <v/>
      </c>
      <c r="H105" s="249" t="str">
        <f aca="false">IF(G105&lt;&gt;"",B105,"")</f>
        <v/>
      </c>
      <c r="I105" s="247" t="str">
        <f aca="false">IF(G105&lt;&gt;"",C105,"")</f>
        <v/>
      </c>
      <c r="J105" s="248" t="str">
        <f aca="false">IF(G105&lt;&gt;"",D105,"")</f>
        <v/>
      </c>
      <c r="K105" s="248" t="str">
        <f aca="false">IF(G105&lt;&gt;"",E105,"")</f>
        <v/>
      </c>
      <c r="L105" s="247" t="str">
        <f aca="false">IF(G105&lt;&gt;"",'Γενικά Δεδομένα'!$I$6*365,"")</f>
        <v/>
      </c>
      <c r="M105" s="250" t="str">
        <f aca="false">IF(G105&lt;&gt;"",Υπολογισμοί!G100,"")</f>
        <v/>
      </c>
      <c r="N105" s="251" t="str">
        <f aca="false">IF(G105&lt;&gt;"",'Γενικά Δεδομένα'!$I$4,"")</f>
        <v/>
      </c>
      <c r="O105" s="250" t="str">
        <f aca="false">IF(G105&lt;&gt;"",M105*'Γενικά Δεδομένα'!$I$4,"")</f>
        <v/>
      </c>
      <c r="Q105" s="245" t="str">
        <f aca="false">IF(G105&lt;&gt;"",G105,"")</f>
        <v/>
      </c>
      <c r="R105" s="249" t="str">
        <f aca="false">IF(Q105&lt;&gt;"",H105,"")</f>
        <v/>
      </c>
      <c r="S105" s="252" t="str">
        <f aca="false">IF(Q105&lt;&gt;"",I105,"")</f>
        <v/>
      </c>
      <c r="T105" s="253"/>
      <c r="U105" s="254" t="str">
        <f aca="false">IF(Q105&lt;&gt;"",'Νέα ΦΣ'!D100,"")</f>
        <v/>
      </c>
      <c r="V105" s="233" t="str">
        <f aca="false">IF(Q105&lt;&gt;"",'Νέα ΦΣ'!M100,"")</f>
        <v/>
      </c>
      <c r="W105" s="233" t="str">
        <f aca="false">IF(Q105&lt;&gt;"",V105,"")</f>
        <v/>
      </c>
      <c r="X105" s="233" t="str">
        <f aca="false">IF(Q105&lt;&gt;"",'Νέα ΦΣ'!O100,"")</f>
        <v/>
      </c>
      <c r="Y105" s="248" t="str">
        <f aca="false">IF(Q105&lt;&gt;"",D105+E105,"")</f>
        <v/>
      </c>
      <c r="AA105" s="245" t="str">
        <f aca="false">IF(U105&lt;&gt;"",U105,"")</f>
        <v/>
      </c>
      <c r="AB105" s="249" t="str">
        <f aca="false">IF(AA105&lt;&gt;"",V105,"")</f>
        <v/>
      </c>
      <c r="AC105" s="249" t="str">
        <f aca="false">IF(AA105&lt;&gt;"",W105,"")</f>
        <v/>
      </c>
      <c r="AD105" s="249" t="str">
        <f aca="false">IF(AA105&lt;&gt;"",X105,"")</f>
        <v/>
      </c>
      <c r="AE105" s="249" t="str">
        <f aca="false">IF(Q105&lt;&gt;"",IF(AD105="ΝΑΙ",15,""),"")</f>
        <v/>
      </c>
      <c r="AF105" s="248" t="str">
        <f aca="false">IF(AA105&lt;&gt;"",D105+E105,"")</f>
        <v/>
      </c>
      <c r="AG105" s="249" t="str">
        <f aca="false">IF(AA105&lt;&gt;"",0,"")</f>
        <v/>
      </c>
      <c r="AH105" s="250" t="str">
        <f aca="false">+L105</f>
        <v/>
      </c>
      <c r="AI105" s="250" t="str">
        <f aca="false">IF(AA105&lt;&gt;"",Υπολογισμοί!H100,"")</f>
        <v/>
      </c>
      <c r="AJ105" s="255" t="str">
        <f aca="false">IF(AA105&lt;&gt;"",'Γενικά Δεδομένα'!$I$4,"")</f>
        <v/>
      </c>
      <c r="AK105" s="250" t="str">
        <f aca="false">IF(AA105&lt;&gt;"",AI105*AJ105,"")</f>
        <v/>
      </c>
      <c r="AM105" s="256"/>
      <c r="AO105" s="254" t="str">
        <f aca="false">IF(AA105&lt;&gt;"",AA105,"")</f>
        <v/>
      </c>
      <c r="AP105" s="233" t="str">
        <f aca="false">IF(AO105&lt;&gt;"",AB105,"")</f>
        <v/>
      </c>
      <c r="AQ105" s="233" t="str">
        <f aca="false">IF(AO105&lt;&gt;"",AC105,"")</f>
        <v/>
      </c>
      <c r="AR105" s="233" t="str">
        <f aca="false">IF(AO105&lt;&gt;"",AD105,"")</f>
        <v/>
      </c>
      <c r="AS105" s="248" t="str">
        <f aca="false">IF(AO105&lt;&gt;"",'Νέα ΦΣ'!I100+'Νέα ΦΣ'!J100,"")</f>
        <v/>
      </c>
      <c r="AT105" s="247" t="str">
        <f aca="false">IF(AO105&lt;&gt;"",'Νέα ΦΣ'!N100,"")</f>
        <v/>
      </c>
      <c r="AU105" s="247" t="str">
        <f aca="false">IF(AO105&lt;&gt;"",Υπολογισμοί!J100,"")</f>
        <v/>
      </c>
      <c r="AW105" s="233" t="str">
        <f aca="false">IF(Βραχίονες!C100&lt;&gt;"",Βραχίονες!F100+Βραχίονες!G100,"")</f>
        <v/>
      </c>
      <c r="AX105" s="247" t="str">
        <f aca="false">IF(Βραχίονες!C100&lt;&gt;"",Υπολογισμοί!K100,"")</f>
        <v/>
      </c>
      <c r="AY105" s="247" t="str">
        <f aca="false">IF(Βραχίονες!C100&lt;&gt;"",Υπολογισμοί!L100,"")</f>
        <v/>
      </c>
      <c r="AZ105" s="247" t="str">
        <f aca="false">IF(Βραχίονες!C100&lt;&gt;"",Υπολογισμοί!K100+Υπολογισμοί!L100,"")</f>
        <v/>
      </c>
    </row>
    <row r="106" customFormat="false" ht="10.2" hidden="false" customHeight="false" outlineLevel="0" collapsed="false">
      <c r="A106" s="245" t="str">
        <f aca="false">IF('Συμβατικά ΦΣ'!B101&lt;&gt;"",'Συμβατικά ΦΣ'!C101,"")</f>
        <v/>
      </c>
      <c r="B106" s="246" t="str">
        <f aca="false">IF('Συμβατικά ΦΣ'!B101&lt;&gt;"",'Συμβατικά ΦΣ'!I101,"")</f>
        <v/>
      </c>
      <c r="C106" s="247" t="str">
        <f aca="false">IF('Συμβατικά ΦΣ'!B101&lt;&gt;"",'Συμβατικά ΦΣ'!J101,"")</f>
        <v/>
      </c>
      <c r="D106" s="248" t="str">
        <f aca="false">IF('Συμβατικά ΦΣ'!B101&lt;&gt;"",'Συμβατικά ΦΣ'!L101,"")</f>
        <v/>
      </c>
      <c r="E106" s="246" t="str">
        <f aca="false">IF('Συμβατικά ΦΣ'!B101&lt;&gt;"",'Συμβατικά ΦΣ'!K101,"")</f>
        <v/>
      </c>
      <c r="G106" s="245" t="str">
        <f aca="false">IF(A106&lt;&gt;"",A106,"")</f>
        <v/>
      </c>
      <c r="H106" s="249" t="str">
        <f aca="false">IF(G106&lt;&gt;"",B106,"")</f>
        <v/>
      </c>
      <c r="I106" s="247" t="str">
        <f aca="false">IF(G106&lt;&gt;"",C106,"")</f>
        <v/>
      </c>
      <c r="J106" s="248" t="str">
        <f aca="false">IF(G106&lt;&gt;"",D106,"")</f>
        <v/>
      </c>
      <c r="K106" s="248" t="str">
        <f aca="false">IF(G106&lt;&gt;"",E106,"")</f>
        <v/>
      </c>
      <c r="L106" s="247" t="str">
        <f aca="false">IF(G106&lt;&gt;"",'Γενικά Δεδομένα'!$I$6*365,"")</f>
        <v/>
      </c>
      <c r="M106" s="250" t="str">
        <f aca="false">IF(G106&lt;&gt;"",Υπολογισμοί!G101,"")</f>
        <v/>
      </c>
      <c r="N106" s="251" t="str">
        <f aca="false">IF(G106&lt;&gt;"",'Γενικά Δεδομένα'!$I$4,"")</f>
        <v/>
      </c>
      <c r="O106" s="250" t="str">
        <f aca="false">IF(G106&lt;&gt;"",M106*'Γενικά Δεδομένα'!$I$4,"")</f>
        <v/>
      </c>
      <c r="Q106" s="245" t="str">
        <f aca="false">IF(G106&lt;&gt;"",G106,"")</f>
        <v/>
      </c>
      <c r="R106" s="249" t="str">
        <f aca="false">IF(Q106&lt;&gt;"",H106,"")</f>
        <v/>
      </c>
      <c r="S106" s="252" t="str">
        <f aca="false">IF(Q106&lt;&gt;"",I106,"")</f>
        <v/>
      </c>
      <c r="T106" s="253"/>
      <c r="U106" s="254" t="str">
        <f aca="false">IF(Q106&lt;&gt;"",'Νέα ΦΣ'!D101,"")</f>
        <v/>
      </c>
      <c r="V106" s="233" t="str">
        <f aca="false">IF(Q106&lt;&gt;"",'Νέα ΦΣ'!M101,"")</f>
        <v/>
      </c>
      <c r="W106" s="233" t="str">
        <f aca="false">IF(Q106&lt;&gt;"",V106,"")</f>
        <v/>
      </c>
      <c r="X106" s="233" t="str">
        <f aca="false">IF(Q106&lt;&gt;"",'Νέα ΦΣ'!O101,"")</f>
        <v/>
      </c>
      <c r="Y106" s="248" t="str">
        <f aca="false">IF(Q106&lt;&gt;"",D106+E106,"")</f>
        <v/>
      </c>
      <c r="AA106" s="245" t="str">
        <f aca="false">IF(U106&lt;&gt;"",U106,"")</f>
        <v/>
      </c>
      <c r="AB106" s="249" t="str">
        <f aca="false">IF(AA106&lt;&gt;"",V106,"")</f>
        <v/>
      </c>
      <c r="AC106" s="249" t="str">
        <f aca="false">IF(AA106&lt;&gt;"",W106,"")</f>
        <v/>
      </c>
      <c r="AD106" s="249" t="str">
        <f aca="false">IF(AA106&lt;&gt;"",X106,"")</f>
        <v/>
      </c>
      <c r="AE106" s="249" t="str">
        <f aca="false">IF(Q106&lt;&gt;"",IF(AD106="ΝΑΙ",15,""),"")</f>
        <v/>
      </c>
      <c r="AF106" s="248" t="str">
        <f aca="false">IF(AA106&lt;&gt;"",D106+E106,"")</f>
        <v/>
      </c>
      <c r="AG106" s="249" t="str">
        <f aca="false">IF(AA106&lt;&gt;"",0,"")</f>
        <v/>
      </c>
      <c r="AH106" s="250" t="str">
        <f aca="false">+L106</f>
        <v/>
      </c>
      <c r="AI106" s="250" t="str">
        <f aca="false">IF(AA106&lt;&gt;"",Υπολογισμοί!H101,"")</f>
        <v/>
      </c>
      <c r="AJ106" s="255" t="str">
        <f aca="false">IF(AA106&lt;&gt;"",'Γενικά Δεδομένα'!$I$4,"")</f>
        <v/>
      </c>
      <c r="AK106" s="250" t="str">
        <f aca="false">IF(AA106&lt;&gt;"",AI106*AJ106,"")</f>
        <v/>
      </c>
      <c r="AM106" s="256"/>
      <c r="AO106" s="254" t="str">
        <f aca="false">IF(AA106&lt;&gt;"",AA106,"")</f>
        <v/>
      </c>
      <c r="AP106" s="233" t="str">
        <f aca="false">IF(AO106&lt;&gt;"",AB106,"")</f>
        <v/>
      </c>
      <c r="AQ106" s="233" t="str">
        <f aca="false">IF(AO106&lt;&gt;"",AC106,"")</f>
        <v/>
      </c>
      <c r="AR106" s="233" t="str">
        <f aca="false">IF(AO106&lt;&gt;"",AD106,"")</f>
        <v/>
      </c>
      <c r="AS106" s="248" t="str">
        <f aca="false">IF(AO106&lt;&gt;"",'Νέα ΦΣ'!I101+'Νέα ΦΣ'!J101,"")</f>
        <v/>
      </c>
      <c r="AT106" s="247" t="str">
        <f aca="false">IF(AO106&lt;&gt;"",'Νέα ΦΣ'!N101,"")</f>
        <v/>
      </c>
      <c r="AU106" s="247" t="str">
        <f aca="false">IF(AO106&lt;&gt;"",Υπολογισμοί!J101,"")</f>
        <v/>
      </c>
      <c r="AW106" s="233" t="str">
        <f aca="false">IF(Βραχίονες!C101&lt;&gt;"",Βραχίονες!F101+Βραχίονες!G101,"")</f>
        <v/>
      </c>
      <c r="AX106" s="247" t="str">
        <f aca="false">IF(Βραχίονες!C101&lt;&gt;"",Υπολογισμοί!K101,"")</f>
        <v/>
      </c>
      <c r="AY106" s="247" t="str">
        <f aca="false">IF(Βραχίονες!C101&lt;&gt;"",Υπολογισμοί!L101,"")</f>
        <v/>
      </c>
      <c r="AZ106" s="247" t="str">
        <f aca="false">IF(Βραχίονες!C101&lt;&gt;"",Υπολογισμοί!K101+Υπολογισμοί!L101,"")</f>
        <v/>
      </c>
    </row>
    <row r="107" customFormat="false" ht="10.2" hidden="false" customHeight="false" outlineLevel="0" collapsed="false">
      <c r="A107" s="245" t="str">
        <f aca="false">IF('Συμβατικά ΦΣ'!B102&lt;&gt;"",'Συμβατικά ΦΣ'!C102,"")</f>
        <v/>
      </c>
      <c r="B107" s="246" t="str">
        <f aca="false">IF('Συμβατικά ΦΣ'!B102&lt;&gt;"",'Συμβατικά ΦΣ'!I102,"")</f>
        <v/>
      </c>
      <c r="C107" s="247" t="str">
        <f aca="false">IF('Συμβατικά ΦΣ'!B102&lt;&gt;"",'Συμβατικά ΦΣ'!J102,"")</f>
        <v/>
      </c>
      <c r="D107" s="248" t="str">
        <f aca="false">IF('Συμβατικά ΦΣ'!B102&lt;&gt;"",'Συμβατικά ΦΣ'!L102,"")</f>
        <v/>
      </c>
      <c r="E107" s="246" t="str">
        <f aca="false">IF('Συμβατικά ΦΣ'!B102&lt;&gt;"",'Συμβατικά ΦΣ'!K102,"")</f>
        <v/>
      </c>
      <c r="G107" s="245" t="str">
        <f aca="false">IF(A107&lt;&gt;"",A107,"")</f>
        <v/>
      </c>
      <c r="H107" s="249" t="str">
        <f aca="false">IF(G107&lt;&gt;"",B107,"")</f>
        <v/>
      </c>
      <c r="I107" s="247" t="str">
        <f aca="false">IF(G107&lt;&gt;"",C107,"")</f>
        <v/>
      </c>
      <c r="J107" s="248" t="str">
        <f aca="false">IF(G107&lt;&gt;"",D107,"")</f>
        <v/>
      </c>
      <c r="K107" s="248" t="str">
        <f aca="false">IF(G107&lt;&gt;"",E107,"")</f>
        <v/>
      </c>
      <c r="L107" s="247" t="str">
        <f aca="false">IF(G107&lt;&gt;"",'Γενικά Δεδομένα'!$I$6*365,"")</f>
        <v/>
      </c>
      <c r="M107" s="250" t="str">
        <f aca="false">IF(G107&lt;&gt;"",Υπολογισμοί!G102,"")</f>
        <v/>
      </c>
      <c r="N107" s="251" t="str">
        <f aca="false">IF(G107&lt;&gt;"",'Γενικά Δεδομένα'!$I$4,"")</f>
        <v/>
      </c>
      <c r="O107" s="250" t="str">
        <f aca="false">IF(G107&lt;&gt;"",M107*'Γενικά Δεδομένα'!$I$4,"")</f>
        <v/>
      </c>
      <c r="Q107" s="245" t="str">
        <f aca="false">IF(G107&lt;&gt;"",G107,"")</f>
        <v/>
      </c>
      <c r="R107" s="249" t="str">
        <f aca="false">IF(Q107&lt;&gt;"",H107,"")</f>
        <v/>
      </c>
      <c r="S107" s="252" t="str">
        <f aca="false">IF(Q107&lt;&gt;"",I107,"")</f>
        <v/>
      </c>
      <c r="T107" s="253"/>
      <c r="U107" s="254" t="str">
        <f aca="false">IF(Q107&lt;&gt;"",'Νέα ΦΣ'!D102,"")</f>
        <v/>
      </c>
      <c r="V107" s="233" t="str">
        <f aca="false">IF(Q107&lt;&gt;"",'Νέα ΦΣ'!M102,"")</f>
        <v/>
      </c>
      <c r="W107" s="233" t="str">
        <f aca="false">IF(Q107&lt;&gt;"",V107,"")</f>
        <v/>
      </c>
      <c r="X107" s="233" t="str">
        <f aca="false">IF(Q107&lt;&gt;"",'Νέα ΦΣ'!O102,"")</f>
        <v/>
      </c>
      <c r="Y107" s="248" t="str">
        <f aca="false">IF(Q107&lt;&gt;"",D107+E107,"")</f>
        <v/>
      </c>
      <c r="AA107" s="245" t="str">
        <f aca="false">IF(U107&lt;&gt;"",U107,"")</f>
        <v/>
      </c>
      <c r="AB107" s="249" t="str">
        <f aca="false">IF(AA107&lt;&gt;"",V107,"")</f>
        <v/>
      </c>
      <c r="AC107" s="249" t="str">
        <f aca="false">IF(AA107&lt;&gt;"",W107,"")</f>
        <v/>
      </c>
      <c r="AD107" s="249" t="str">
        <f aca="false">IF(AA107&lt;&gt;"",X107,"")</f>
        <v/>
      </c>
      <c r="AE107" s="249" t="str">
        <f aca="false">IF(Q107&lt;&gt;"",IF(AD107="ΝΑΙ",15,""),"")</f>
        <v/>
      </c>
      <c r="AF107" s="248" t="str">
        <f aca="false">IF(AA107&lt;&gt;"",D107+E107,"")</f>
        <v/>
      </c>
      <c r="AG107" s="249" t="str">
        <f aca="false">IF(AA107&lt;&gt;"",0,"")</f>
        <v/>
      </c>
      <c r="AH107" s="250" t="str">
        <f aca="false">+L107</f>
        <v/>
      </c>
      <c r="AI107" s="250" t="str">
        <f aca="false">IF(AA107&lt;&gt;"",Υπολογισμοί!H102,"")</f>
        <v/>
      </c>
      <c r="AJ107" s="255" t="str">
        <f aca="false">IF(AA107&lt;&gt;"",'Γενικά Δεδομένα'!$I$4,"")</f>
        <v/>
      </c>
      <c r="AK107" s="250" t="str">
        <f aca="false">IF(AA107&lt;&gt;"",AI107*AJ107,"")</f>
        <v/>
      </c>
      <c r="AM107" s="256"/>
      <c r="AO107" s="254" t="str">
        <f aca="false">IF(AA107&lt;&gt;"",AA107,"")</f>
        <v/>
      </c>
      <c r="AP107" s="233" t="str">
        <f aca="false">IF(AO107&lt;&gt;"",AB107,"")</f>
        <v/>
      </c>
      <c r="AQ107" s="233" t="str">
        <f aca="false">IF(AO107&lt;&gt;"",AC107,"")</f>
        <v/>
      </c>
      <c r="AR107" s="233" t="str">
        <f aca="false">IF(AO107&lt;&gt;"",AD107,"")</f>
        <v/>
      </c>
      <c r="AS107" s="248" t="str">
        <f aca="false">IF(AO107&lt;&gt;"",'Νέα ΦΣ'!I102+'Νέα ΦΣ'!J102,"")</f>
        <v/>
      </c>
      <c r="AT107" s="247" t="str">
        <f aca="false">IF(AO107&lt;&gt;"",'Νέα ΦΣ'!N102,"")</f>
        <v/>
      </c>
      <c r="AU107" s="247" t="str">
        <f aca="false">IF(AO107&lt;&gt;"",Υπολογισμοί!J102,"")</f>
        <v/>
      </c>
      <c r="AW107" s="233" t="str">
        <f aca="false">IF(Βραχίονες!C102&lt;&gt;"",Βραχίονες!F102+Βραχίονες!G102,"")</f>
        <v/>
      </c>
      <c r="AX107" s="247" t="str">
        <f aca="false">IF(Βραχίονες!C102&lt;&gt;"",Υπολογισμοί!K102,"")</f>
        <v/>
      </c>
      <c r="AY107" s="247" t="str">
        <f aca="false">IF(Βραχίονες!C102&lt;&gt;"",Υπολογισμοί!L102,"")</f>
        <v/>
      </c>
      <c r="AZ107" s="247" t="str">
        <f aca="false">IF(Βραχίονες!C102&lt;&gt;"",Υπολογισμοί!K102+Υπολογισμοί!L102,"")</f>
        <v/>
      </c>
    </row>
    <row r="108" customFormat="false" ht="10.2" hidden="false" customHeight="false" outlineLevel="0" collapsed="false">
      <c r="A108" s="245" t="str">
        <f aca="false">IF('Συμβατικά ΦΣ'!B103&lt;&gt;"",'Συμβατικά ΦΣ'!C103,"")</f>
        <v/>
      </c>
      <c r="B108" s="246" t="str">
        <f aca="false">IF('Συμβατικά ΦΣ'!B103&lt;&gt;"",'Συμβατικά ΦΣ'!I103,"")</f>
        <v/>
      </c>
      <c r="C108" s="247" t="str">
        <f aca="false">IF('Συμβατικά ΦΣ'!B103&lt;&gt;"",'Συμβατικά ΦΣ'!J103,"")</f>
        <v/>
      </c>
      <c r="D108" s="248" t="str">
        <f aca="false">IF('Συμβατικά ΦΣ'!B103&lt;&gt;"",'Συμβατικά ΦΣ'!L103,"")</f>
        <v/>
      </c>
      <c r="E108" s="246" t="str">
        <f aca="false">IF('Συμβατικά ΦΣ'!B103&lt;&gt;"",'Συμβατικά ΦΣ'!K103,"")</f>
        <v/>
      </c>
      <c r="G108" s="245" t="str">
        <f aca="false">IF(A108&lt;&gt;"",A108,"")</f>
        <v/>
      </c>
      <c r="H108" s="249" t="str">
        <f aca="false">IF(G108&lt;&gt;"",B108,"")</f>
        <v/>
      </c>
      <c r="I108" s="247" t="str">
        <f aca="false">IF(G108&lt;&gt;"",C108,"")</f>
        <v/>
      </c>
      <c r="J108" s="248" t="str">
        <f aca="false">IF(G108&lt;&gt;"",D108,"")</f>
        <v/>
      </c>
      <c r="K108" s="248" t="str">
        <f aca="false">IF(G108&lt;&gt;"",E108,"")</f>
        <v/>
      </c>
      <c r="L108" s="247" t="str">
        <f aca="false">IF(G108&lt;&gt;"",'Γενικά Δεδομένα'!$I$6*365,"")</f>
        <v/>
      </c>
      <c r="M108" s="250" t="str">
        <f aca="false">IF(G108&lt;&gt;"",Υπολογισμοί!G103,"")</f>
        <v/>
      </c>
      <c r="N108" s="251" t="str">
        <f aca="false">IF(G108&lt;&gt;"",'Γενικά Δεδομένα'!$I$4,"")</f>
        <v/>
      </c>
      <c r="O108" s="250" t="str">
        <f aca="false">IF(G108&lt;&gt;"",M108*'Γενικά Δεδομένα'!$I$4,"")</f>
        <v/>
      </c>
      <c r="Q108" s="245" t="str">
        <f aca="false">IF(G108&lt;&gt;"",G108,"")</f>
        <v/>
      </c>
      <c r="R108" s="249" t="str">
        <f aca="false">IF(Q108&lt;&gt;"",H108,"")</f>
        <v/>
      </c>
      <c r="S108" s="252" t="str">
        <f aca="false">IF(Q108&lt;&gt;"",I108,"")</f>
        <v/>
      </c>
      <c r="T108" s="253"/>
      <c r="U108" s="254" t="str">
        <f aca="false">IF(Q108&lt;&gt;"",'Νέα ΦΣ'!D103,"")</f>
        <v/>
      </c>
      <c r="V108" s="233" t="str">
        <f aca="false">IF(Q108&lt;&gt;"",'Νέα ΦΣ'!M103,"")</f>
        <v/>
      </c>
      <c r="W108" s="233" t="str">
        <f aca="false">IF(Q108&lt;&gt;"",V108,"")</f>
        <v/>
      </c>
      <c r="X108" s="233" t="str">
        <f aca="false">IF(Q108&lt;&gt;"",'Νέα ΦΣ'!O103,"")</f>
        <v/>
      </c>
      <c r="Y108" s="248" t="str">
        <f aca="false">IF(Q108&lt;&gt;"",D108+E108,"")</f>
        <v/>
      </c>
      <c r="AA108" s="245" t="str">
        <f aca="false">IF(U108&lt;&gt;"",U108,"")</f>
        <v/>
      </c>
      <c r="AB108" s="249" t="str">
        <f aca="false">IF(AA108&lt;&gt;"",V108,"")</f>
        <v/>
      </c>
      <c r="AC108" s="249" t="str">
        <f aca="false">IF(AA108&lt;&gt;"",W108,"")</f>
        <v/>
      </c>
      <c r="AD108" s="249" t="str">
        <f aca="false">IF(AA108&lt;&gt;"",X108,"")</f>
        <v/>
      </c>
      <c r="AE108" s="249" t="str">
        <f aca="false">IF(Q108&lt;&gt;"",IF(AD108="ΝΑΙ",15,""),"")</f>
        <v/>
      </c>
      <c r="AF108" s="248" t="str">
        <f aca="false">IF(AA108&lt;&gt;"",D108+E108,"")</f>
        <v/>
      </c>
      <c r="AG108" s="249" t="str">
        <f aca="false">IF(AA108&lt;&gt;"",0,"")</f>
        <v/>
      </c>
      <c r="AH108" s="250" t="str">
        <f aca="false">+L108</f>
        <v/>
      </c>
      <c r="AI108" s="250" t="str">
        <f aca="false">IF(AA108&lt;&gt;"",Υπολογισμοί!H103,"")</f>
        <v/>
      </c>
      <c r="AJ108" s="255" t="str">
        <f aca="false">IF(AA108&lt;&gt;"",'Γενικά Δεδομένα'!$I$4,"")</f>
        <v/>
      </c>
      <c r="AK108" s="250" t="str">
        <f aca="false">IF(AA108&lt;&gt;"",AI108*AJ108,"")</f>
        <v/>
      </c>
      <c r="AM108" s="256"/>
      <c r="AO108" s="254" t="str">
        <f aca="false">IF(AA108&lt;&gt;"",AA108,"")</f>
        <v/>
      </c>
      <c r="AP108" s="233" t="str">
        <f aca="false">IF(AO108&lt;&gt;"",AB108,"")</f>
        <v/>
      </c>
      <c r="AQ108" s="233" t="str">
        <f aca="false">IF(AO108&lt;&gt;"",AC108,"")</f>
        <v/>
      </c>
      <c r="AR108" s="233" t="str">
        <f aca="false">IF(AO108&lt;&gt;"",AD108,"")</f>
        <v/>
      </c>
      <c r="AS108" s="248" t="str">
        <f aca="false">IF(AO108&lt;&gt;"",'Νέα ΦΣ'!I103+'Νέα ΦΣ'!J103,"")</f>
        <v/>
      </c>
      <c r="AT108" s="247" t="str">
        <f aca="false">IF(AO108&lt;&gt;"",'Νέα ΦΣ'!N103,"")</f>
        <v/>
      </c>
      <c r="AU108" s="247" t="str">
        <f aca="false">IF(AO108&lt;&gt;"",Υπολογισμοί!J103,"")</f>
        <v/>
      </c>
      <c r="AW108" s="233" t="str">
        <f aca="false">IF(Βραχίονες!C103&lt;&gt;"",Βραχίονες!F103+Βραχίονες!G103,"")</f>
        <v/>
      </c>
      <c r="AX108" s="247" t="str">
        <f aca="false">IF(Βραχίονες!C103&lt;&gt;"",Υπολογισμοί!K103,"")</f>
        <v/>
      </c>
      <c r="AY108" s="247" t="str">
        <f aca="false">IF(Βραχίονες!C103&lt;&gt;"",Υπολογισμοί!L103,"")</f>
        <v/>
      </c>
      <c r="AZ108" s="247" t="str">
        <f aca="false">IF(Βραχίονες!C103&lt;&gt;"",Υπολογισμοί!K103+Υπολογισμοί!L103,"")</f>
        <v/>
      </c>
    </row>
    <row r="109" customFormat="false" ht="10.2" hidden="false" customHeight="false" outlineLevel="0" collapsed="false">
      <c r="A109" s="245" t="str">
        <f aca="false">IF('Συμβατικά ΦΣ'!B104&lt;&gt;"",'Συμβατικά ΦΣ'!C104,"")</f>
        <v/>
      </c>
      <c r="B109" s="246" t="str">
        <f aca="false">IF('Συμβατικά ΦΣ'!B104&lt;&gt;"",'Συμβατικά ΦΣ'!I104,"")</f>
        <v/>
      </c>
      <c r="C109" s="247" t="str">
        <f aca="false">IF('Συμβατικά ΦΣ'!B104&lt;&gt;"",'Συμβατικά ΦΣ'!J104,"")</f>
        <v/>
      </c>
      <c r="D109" s="248" t="str">
        <f aca="false">IF('Συμβατικά ΦΣ'!B104&lt;&gt;"",'Συμβατικά ΦΣ'!L104,"")</f>
        <v/>
      </c>
      <c r="E109" s="246" t="str">
        <f aca="false">IF('Συμβατικά ΦΣ'!B104&lt;&gt;"",'Συμβατικά ΦΣ'!K104,"")</f>
        <v/>
      </c>
      <c r="G109" s="245" t="str">
        <f aca="false">IF(A109&lt;&gt;"",A109,"")</f>
        <v/>
      </c>
      <c r="H109" s="249" t="str">
        <f aca="false">IF(G109&lt;&gt;"",B109,"")</f>
        <v/>
      </c>
      <c r="I109" s="247" t="str">
        <f aca="false">IF(G109&lt;&gt;"",C109,"")</f>
        <v/>
      </c>
      <c r="J109" s="248" t="str">
        <f aca="false">IF(G109&lt;&gt;"",D109,"")</f>
        <v/>
      </c>
      <c r="K109" s="248" t="str">
        <f aca="false">IF(G109&lt;&gt;"",E109,"")</f>
        <v/>
      </c>
      <c r="L109" s="247" t="str">
        <f aca="false">IF(G109&lt;&gt;"",'Γενικά Δεδομένα'!$I$6*365,"")</f>
        <v/>
      </c>
      <c r="M109" s="250" t="str">
        <f aca="false">IF(G109&lt;&gt;"",Υπολογισμοί!G104,"")</f>
        <v/>
      </c>
      <c r="N109" s="251" t="str">
        <f aca="false">IF(G109&lt;&gt;"",'Γενικά Δεδομένα'!$I$4,"")</f>
        <v/>
      </c>
      <c r="O109" s="250" t="str">
        <f aca="false">IF(G109&lt;&gt;"",M109*'Γενικά Δεδομένα'!$I$4,"")</f>
        <v/>
      </c>
      <c r="Q109" s="245" t="str">
        <f aca="false">IF(G109&lt;&gt;"",G109,"")</f>
        <v/>
      </c>
      <c r="R109" s="249" t="str">
        <f aca="false">IF(Q109&lt;&gt;"",H109,"")</f>
        <v/>
      </c>
      <c r="S109" s="252" t="str">
        <f aca="false">IF(Q109&lt;&gt;"",I109,"")</f>
        <v/>
      </c>
      <c r="T109" s="253"/>
      <c r="U109" s="254" t="str">
        <f aca="false">IF(Q109&lt;&gt;"",'Νέα ΦΣ'!D104,"")</f>
        <v/>
      </c>
      <c r="V109" s="233" t="str">
        <f aca="false">IF(Q109&lt;&gt;"",'Νέα ΦΣ'!M104,"")</f>
        <v/>
      </c>
      <c r="W109" s="233" t="str">
        <f aca="false">IF(Q109&lt;&gt;"",V109,"")</f>
        <v/>
      </c>
      <c r="X109" s="233" t="str">
        <f aca="false">IF(Q109&lt;&gt;"",'Νέα ΦΣ'!O104,"")</f>
        <v/>
      </c>
      <c r="Y109" s="248" t="str">
        <f aca="false">IF(Q109&lt;&gt;"",D109+E109,"")</f>
        <v/>
      </c>
      <c r="AA109" s="245" t="str">
        <f aca="false">IF(U109&lt;&gt;"",U109,"")</f>
        <v/>
      </c>
      <c r="AB109" s="249" t="str">
        <f aca="false">IF(AA109&lt;&gt;"",V109,"")</f>
        <v/>
      </c>
      <c r="AC109" s="249" t="str">
        <f aca="false">IF(AA109&lt;&gt;"",W109,"")</f>
        <v/>
      </c>
      <c r="AD109" s="249" t="str">
        <f aca="false">IF(AA109&lt;&gt;"",X109,"")</f>
        <v/>
      </c>
      <c r="AE109" s="249" t="str">
        <f aca="false">IF(Q109&lt;&gt;"",IF(AD109="ΝΑΙ",15,""),"")</f>
        <v/>
      </c>
      <c r="AF109" s="248" t="str">
        <f aca="false">IF(AA109&lt;&gt;"",D109+E109,"")</f>
        <v/>
      </c>
      <c r="AG109" s="249" t="str">
        <f aca="false">IF(AA109&lt;&gt;"",0,"")</f>
        <v/>
      </c>
      <c r="AH109" s="250" t="str">
        <f aca="false">+L109</f>
        <v/>
      </c>
      <c r="AI109" s="250" t="str">
        <f aca="false">IF(AA109&lt;&gt;"",Υπολογισμοί!H104,"")</f>
        <v/>
      </c>
      <c r="AJ109" s="255" t="str">
        <f aca="false">IF(AA109&lt;&gt;"",'Γενικά Δεδομένα'!$I$4,"")</f>
        <v/>
      </c>
      <c r="AK109" s="250" t="str">
        <f aca="false">IF(AA109&lt;&gt;"",AI109*AJ109,"")</f>
        <v/>
      </c>
      <c r="AM109" s="256"/>
      <c r="AO109" s="254"/>
      <c r="AP109" s="233"/>
      <c r="AQ109" s="233"/>
      <c r="AR109" s="233"/>
      <c r="AS109" s="248"/>
      <c r="AT109" s="247"/>
      <c r="AU109" s="247"/>
      <c r="AW109" s="233"/>
      <c r="AX109" s="247"/>
      <c r="AY109" s="247"/>
      <c r="AZ109" s="247"/>
    </row>
    <row r="110" customFormat="false" ht="10.2" hidden="false" customHeight="false" outlineLevel="0" collapsed="false">
      <c r="A110" s="245" t="str">
        <f aca="false">IF('Συμβατικά ΦΣ'!B105&lt;&gt;"",'Συμβατικά ΦΣ'!C105,"")</f>
        <v/>
      </c>
      <c r="B110" s="246" t="str">
        <f aca="false">IF('Συμβατικά ΦΣ'!B105&lt;&gt;"",'Συμβατικά ΦΣ'!I105,"")</f>
        <v/>
      </c>
      <c r="C110" s="247" t="str">
        <f aca="false">IF('Συμβατικά ΦΣ'!B105&lt;&gt;"",'Συμβατικά ΦΣ'!J105,"")</f>
        <v/>
      </c>
      <c r="D110" s="248" t="str">
        <f aca="false">IF('Συμβατικά ΦΣ'!B105&lt;&gt;"",'Συμβατικά ΦΣ'!L105,"")</f>
        <v/>
      </c>
      <c r="E110" s="246" t="str">
        <f aca="false">IF('Συμβατικά ΦΣ'!B105&lt;&gt;"",'Συμβατικά ΦΣ'!K105,"")</f>
        <v/>
      </c>
      <c r="G110" s="245" t="str">
        <f aca="false">IF(A110&lt;&gt;"",A110,"")</f>
        <v/>
      </c>
      <c r="H110" s="249" t="str">
        <f aca="false">IF(G110&lt;&gt;"",B110,"")</f>
        <v/>
      </c>
      <c r="I110" s="247" t="str">
        <f aca="false">IF(G110&lt;&gt;"",C110,"")</f>
        <v/>
      </c>
      <c r="J110" s="248" t="str">
        <f aca="false">IF(G110&lt;&gt;"",D110,"")</f>
        <v/>
      </c>
      <c r="K110" s="248" t="str">
        <f aca="false">IF(G110&lt;&gt;"",E110,"")</f>
        <v/>
      </c>
      <c r="L110" s="247" t="str">
        <f aca="false">IF(G110&lt;&gt;"",'Γενικά Δεδομένα'!$I$6*365,"")</f>
        <v/>
      </c>
      <c r="M110" s="250" t="str">
        <f aca="false">IF(G110&lt;&gt;"",Υπολογισμοί!G105,"")</f>
        <v/>
      </c>
      <c r="N110" s="251" t="str">
        <f aca="false">IF(G110&lt;&gt;"",'Γενικά Δεδομένα'!$I$4,"")</f>
        <v/>
      </c>
      <c r="O110" s="250" t="str">
        <f aca="false">IF(G110&lt;&gt;"",M110*'Γενικά Δεδομένα'!$I$4,"")</f>
        <v/>
      </c>
      <c r="Q110" s="245" t="str">
        <f aca="false">IF(G110&lt;&gt;"",G110,"")</f>
        <v/>
      </c>
      <c r="R110" s="249" t="str">
        <f aca="false">IF(Q110&lt;&gt;"",H110,"")</f>
        <v/>
      </c>
      <c r="S110" s="252" t="str">
        <f aca="false">IF(Q110&lt;&gt;"",I110,"")</f>
        <v/>
      </c>
      <c r="T110" s="253"/>
      <c r="U110" s="254" t="str">
        <f aca="false">IF(Q110&lt;&gt;"",'Νέα ΦΣ'!D105,"")</f>
        <v/>
      </c>
      <c r="V110" s="233" t="str">
        <f aca="false">IF(Q110&lt;&gt;"",'Νέα ΦΣ'!M105,"")</f>
        <v/>
      </c>
      <c r="W110" s="233" t="str">
        <f aca="false">IF(Q110&lt;&gt;"",V110,"")</f>
        <v/>
      </c>
      <c r="X110" s="233" t="str">
        <f aca="false">IF(Q110&lt;&gt;"",'Νέα ΦΣ'!O105,"")</f>
        <v/>
      </c>
      <c r="Y110" s="248" t="str">
        <f aca="false">IF(Q110&lt;&gt;"",D110+E110,"")</f>
        <v/>
      </c>
      <c r="AA110" s="245" t="str">
        <f aca="false">IF(U110&lt;&gt;"",U110,"")</f>
        <v/>
      </c>
      <c r="AB110" s="249" t="str">
        <f aca="false">IF(AA110&lt;&gt;"",V110,"")</f>
        <v/>
      </c>
      <c r="AC110" s="249" t="str">
        <f aca="false">IF(AA110&lt;&gt;"",W110,"")</f>
        <v/>
      </c>
      <c r="AD110" s="249" t="str">
        <f aca="false">IF(AA110&lt;&gt;"",X110,"")</f>
        <v/>
      </c>
      <c r="AE110" s="249" t="str">
        <f aca="false">IF(Q110&lt;&gt;"",IF(AD110="ΝΑΙ",15,""),"")</f>
        <v/>
      </c>
      <c r="AF110" s="248" t="str">
        <f aca="false">IF(AA110&lt;&gt;"",D110+E110,"")</f>
        <v/>
      </c>
      <c r="AG110" s="249" t="str">
        <f aca="false">IF(AA110&lt;&gt;"",0,"")</f>
        <v/>
      </c>
      <c r="AH110" s="250" t="str">
        <f aca="false">+L110</f>
        <v/>
      </c>
      <c r="AI110" s="250" t="str">
        <f aca="false">IF(AA110&lt;&gt;"",Υπολογισμοί!H105,"")</f>
        <v/>
      </c>
      <c r="AJ110" s="255" t="str">
        <f aca="false">IF(AA110&lt;&gt;"",'Γενικά Δεδομένα'!$I$4,"")</f>
        <v/>
      </c>
      <c r="AK110" s="250" t="str">
        <f aca="false">IF(AA110&lt;&gt;"",AI110*AJ110,"")</f>
        <v/>
      </c>
      <c r="AM110" s="256"/>
      <c r="AO110" s="254"/>
      <c r="AP110" s="233"/>
      <c r="AQ110" s="233"/>
      <c r="AR110" s="233"/>
      <c r="AS110" s="248"/>
      <c r="AT110" s="247"/>
      <c r="AU110" s="247"/>
      <c r="AW110" s="233"/>
      <c r="AX110" s="247"/>
      <c r="AY110" s="247"/>
      <c r="AZ110" s="247"/>
    </row>
    <row r="111" customFormat="false" ht="10.2" hidden="false" customHeight="false" outlineLevel="0" collapsed="false">
      <c r="A111" s="245" t="str">
        <f aca="false">IF('Συμβατικά ΦΣ'!B106&lt;&gt;"",'Συμβατικά ΦΣ'!C106,"")</f>
        <v/>
      </c>
      <c r="B111" s="246" t="str">
        <f aca="false">IF('Συμβατικά ΦΣ'!B106&lt;&gt;"",'Συμβατικά ΦΣ'!I106,"")</f>
        <v/>
      </c>
      <c r="C111" s="247" t="str">
        <f aca="false">IF('Συμβατικά ΦΣ'!B106&lt;&gt;"",'Συμβατικά ΦΣ'!J106,"")</f>
        <v/>
      </c>
      <c r="D111" s="248" t="str">
        <f aca="false">IF('Συμβατικά ΦΣ'!B106&lt;&gt;"",'Συμβατικά ΦΣ'!L106,"")</f>
        <v/>
      </c>
      <c r="E111" s="246" t="str">
        <f aca="false">IF('Συμβατικά ΦΣ'!B106&lt;&gt;"",'Συμβατικά ΦΣ'!K106,"")</f>
        <v/>
      </c>
      <c r="G111" s="245" t="str">
        <f aca="false">IF(A111&lt;&gt;"",A111,"")</f>
        <v/>
      </c>
      <c r="H111" s="249" t="str">
        <f aca="false">IF(G111&lt;&gt;"",B111,"")</f>
        <v/>
      </c>
      <c r="I111" s="247" t="str">
        <f aca="false">IF(G111&lt;&gt;"",C111,"")</f>
        <v/>
      </c>
      <c r="J111" s="248" t="str">
        <f aca="false">IF(G111&lt;&gt;"",D111,"")</f>
        <v/>
      </c>
      <c r="K111" s="248" t="str">
        <f aca="false">IF(G111&lt;&gt;"",E111,"")</f>
        <v/>
      </c>
      <c r="L111" s="247" t="str">
        <f aca="false">IF(G111&lt;&gt;"",'Γενικά Δεδομένα'!$I$6*365,"")</f>
        <v/>
      </c>
      <c r="M111" s="250" t="str">
        <f aca="false">IF(G111&lt;&gt;"",Υπολογισμοί!G106,"")</f>
        <v/>
      </c>
      <c r="N111" s="251" t="str">
        <f aca="false">IF(G111&lt;&gt;"",'Γενικά Δεδομένα'!$I$4,"")</f>
        <v/>
      </c>
      <c r="O111" s="250" t="str">
        <f aca="false">IF(G111&lt;&gt;"",M111*'Γενικά Δεδομένα'!$I$4,"")</f>
        <v/>
      </c>
      <c r="Q111" s="245" t="str">
        <f aca="false">IF(G111&lt;&gt;"",G111,"")</f>
        <v/>
      </c>
      <c r="R111" s="249" t="str">
        <f aca="false">IF(Q111&lt;&gt;"",H111,"")</f>
        <v/>
      </c>
      <c r="S111" s="252" t="str">
        <f aca="false">IF(Q111&lt;&gt;"",I111,"")</f>
        <v/>
      </c>
      <c r="T111" s="253"/>
      <c r="U111" s="254" t="str">
        <f aca="false">IF(Q111&lt;&gt;"",'Νέα ΦΣ'!D106,"")</f>
        <v/>
      </c>
      <c r="V111" s="233" t="str">
        <f aca="false">IF(Q111&lt;&gt;"",'Νέα ΦΣ'!M106,"")</f>
        <v/>
      </c>
      <c r="W111" s="233" t="str">
        <f aca="false">IF(Q111&lt;&gt;"",V111,"")</f>
        <v/>
      </c>
      <c r="X111" s="233" t="str">
        <f aca="false">IF(Q111&lt;&gt;"",'Νέα ΦΣ'!O106,"")</f>
        <v/>
      </c>
      <c r="Y111" s="248" t="str">
        <f aca="false">IF(Q111&lt;&gt;"",D111+E111,"")</f>
        <v/>
      </c>
      <c r="AA111" s="245" t="str">
        <f aca="false">IF(U111&lt;&gt;"",U111,"")</f>
        <v/>
      </c>
      <c r="AB111" s="249" t="str">
        <f aca="false">IF(AA111&lt;&gt;"",V111,"")</f>
        <v/>
      </c>
      <c r="AC111" s="249" t="str">
        <f aca="false">IF(AA111&lt;&gt;"",W111,"")</f>
        <v/>
      </c>
      <c r="AD111" s="249" t="str">
        <f aca="false">IF(AA111&lt;&gt;"",X111,"")</f>
        <v/>
      </c>
      <c r="AE111" s="249" t="str">
        <f aca="false">IF(Q111&lt;&gt;"",IF(AD111="ΝΑΙ",15,""),"")</f>
        <v/>
      </c>
      <c r="AF111" s="248" t="str">
        <f aca="false">IF(AA111&lt;&gt;"",D111+E111,"")</f>
        <v/>
      </c>
      <c r="AG111" s="249" t="str">
        <f aca="false">IF(AA111&lt;&gt;"",0,"")</f>
        <v/>
      </c>
      <c r="AH111" s="250" t="str">
        <f aca="false">+L111</f>
        <v/>
      </c>
      <c r="AI111" s="250" t="str">
        <f aca="false">IF(AA111&lt;&gt;"",Υπολογισμοί!H106,"")</f>
        <v/>
      </c>
      <c r="AJ111" s="255" t="str">
        <f aca="false">IF(AA111&lt;&gt;"",'Γενικά Δεδομένα'!$I$4,"")</f>
        <v/>
      </c>
      <c r="AK111" s="250" t="str">
        <f aca="false">IF(AA111&lt;&gt;"",AI111*AJ111,"")</f>
        <v/>
      </c>
      <c r="AM111" s="256"/>
      <c r="AO111" s="254"/>
      <c r="AP111" s="233"/>
      <c r="AQ111" s="233"/>
      <c r="AR111" s="233"/>
      <c r="AS111" s="248"/>
      <c r="AT111" s="247"/>
      <c r="AU111" s="247"/>
      <c r="AW111" s="233"/>
      <c r="AX111" s="247"/>
      <c r="AY111" s="247"/>
      <c r="AZ111" s="247"/>
    </row>
    <row r="112" customFormat="false" ht="10.2" hidden="false" customHeight="false" outlineLevel="0" collapsed="false">
      <c r="A112" s="245" t="str">
        <f aca="false">IF('Συμβατικά ΦΣ'!B107&lt;&gt;"",'Συμβατικά ΦΣ'!C107,"")</f>
        <v/>
      </c>
      <c r="B112" s="246" t="str">
        <f aca="false">IF('Συμβατικά ΦΣ'!B107&lt;&gt;"",'Συμβατικά ΦΣ'!I107,"")</f>
        <v/>
      </c>
      <c r="C112" s="247" t="str">
        <f aca="false">IF('Συμβατικά ΦΣ'!B107&lt;&gt;"",'Συμβατικά ΦΣ'!J107,"")</f>
        <v/>
      </c>
      <c r="D112" s="248" t="str">
        <f aca="false">IF('Συμβατικά ΦΣ'!B107&lt;&gt;"",'Συμβατικά ΦΣ'!L107,"")</f>
        <v/>
      </c>
      <c r="E112" s="246" t="str">
        <f aca="false">IF('Συμβατικά ΦΣ'!B107&lt;&gt;"",'Συμβατικά ΦΣ'!K107,"")</f>
        <v/>
      </c>
      <c r="G112" s="245" t="str">
        <f aca="false">IF(A112&lt;&gt;"",A112,"")</f>
        <v/>
      </c>
      <c r="H112" s="249" t="str">
        <f aca="false">IF(G112&lt;&gt;"",B112,"")</f>
        <v/>
      </c>
      <c r="I112" s="247" t="str">
        <f aca="false">IF(G112&lt;&gt;"",C112,"")</f>
        <v/>
      </c>
      <c r="J112" s="248" t="str">
        <f aca="false">IF(G112&lt;&gt;"",D112,"")</f>
        <v/>
      </c>
      <c r="K112" s="248" t="str">
        <f aca="false">IF(G112&lt;&gt;"",E112,"")</f>
        <v/>
      </c>
      <c r="L112" s="247" t="str">
        <f aca="false">IF(G112&lt;&gt;"",'Γενικά Δεδομένα'!$I$6*365,"")</f>
        <v/>
      </c>
      <c r="M112" s="250" t="str">
        <f aca="false">IF(G112&lt;&gt;"",Υπολογισμοί!G107,"")</f>
        <v/>
      </c>
      <c r="N112" s="251" t="str">
        <f aca="false">IF(G112&lt;&gt;"",'Γενικά Δεδομένα'!$I$4,"")</f>
        <v/>
      </c>
      <c r="O112" s="250" t="str">
        <f aca="false">IF(G112&lt;&gt;"",M112*'Γενικά Δεδομένα'!$I$4,"")</f>
        <v/>
      </c>
      <c r="Q112" s="245" t="str">
        <f aca="false">IF(G112&lt;&gt;"",G112,"")</f>
        <v/>
      </c>
      <c r="R112" s="249" t="str">
        <f aca="false">IF(Q112&lt;&gt;"",H112,"")</f>
        <v/>
      </c>
      <c r="S112" s="252" t="str">
        <f aca="false">IF(Q112&lt;&gt;"",I112,"")</f>
        <v/>
      </c>
      <c r="T112" s="253"/>
      <c r="U112" s="254" t="str">
        <f aca="false">IF(Q112&lt;&gt;"",'Νέα ΦΣ'!D107,"")</f>
        <v/>
      </c>
      <c r="V112" s="233" t="str">
        <f aca="false">IF(Q112&lt;&gt;"",'Νέα ΦΣ'!M107,"")</f>
        <v/>
      </c>
      <c r="W112" s="233" t="str">
        <f aca="false">IF(Q112&lt;&gt;"",V112,"")</f>
        <v/>
      </c>
      <c r="X112" s="233" t="str">
        <f aca="false">IF(Q112&lt;&gt;"",'Νέα ΦΣ'!O107,"")</f>
        <v/>
      </c>
      <c r="Y112" s="248" t="str">
        <f aca="false">IF(Q112&lt;&gt;"",D112+E112,"")</f>
        <v/>
      </c>
      <c r="AA112" s="245" t="str">
        <f aca="false">IF(U112&lt;&gt;"",U112,"")</f>
        <v/>
      </c>
      <c r="AB112" s="249" t="str">
        <f aca="false">IF(AA112&lt;&gt;"",V112,"")</f>
        <v/>
      </c>
      <c r="AC112" s="249" t="str">
        <f aca="false">IF(AA112&lt;&gt;"",W112,"")</f>
        <v/>
      </c>
      <c r="AD112" s="249" t="str">
        <f aca="false">IF(AA112&lt;&gt;"",X112,"")</f>
        <v/>
      </c>
      <c r="AE112" s="249" t="str">
        <f aca="false">IF(Q112&lt;&gt;"",IF(AD112="ΝΑΙ",15,""),"")</f>
        <v/>
      </c>
      <c r="AF112" s="248" t="str">
        <f aca="false">IF(AA112&lt;&gt;"",D112+E112,"")</f>
        <v/>
      </c>
      <c r="AG112" s="249" t="str">
        <f aca="false">IF(AA112&lt;&gt;"",0,"")</f>
        <v/>
      </c>
      <c r="AH112" s="250" t="str">
        <f aca="false">+L112</f>
        <v/>
      </c>
      <c r="AI112" s="250" t="str">
        <f aca="false">IF(AA112&lt;&gt;"",Υπολογισμοί!H107,"")</f>
        <v/>
      </c>
      <c r="AJ112" s="255" t="str">
        <f aca="false">IF(AA112&lt;&gt;"",'Γενικά Δεδομένα'!$I$4,"")</f>
        <v/>
      </c>
      <c r="AK112" s="250" t="str">
        <f aca="false">IF(AA112&lt;&gt;"",AI112*AJ112,"")</f>
        <v/>
      </c>
      <c r="AM112" s="256"/>
      <c r="AO112" s="254"/>
      <c r="AP112" s="233"/>
      <c r="AQ112" s="233"/>
      <c r="AR112" s="233"/>
      <c r="AS112" s="248"/>
      <c r="AT112" s="247"/>
      <c r="AU112" s="247"/>
      <c r="AW112" s="233"/>
      <c r="AX112" s="247"/>
      <c r="AY112" s="247"/>
      <c r="AZ112" s="247"/>
    </row>
    <row r="113" customFormat="false" ht="10.2" hidden="false" customHeight="false" outlineLevel="0" collapsed="false">
      <c r="A113" s="245" t="str">
        <f aca="false">IF('Συμβατικά ΦΣ'!B108&lt;&gt;"",'Συμβατικά ΦΣ'!C108,"")</f>
        <v/>
      </c>
      <c r="B113" s="246" t="str">
        <f aca="false">IF('Συμβατικά ΦΣ'!B108&lt;&gt;"",'Συμβατικά ΦΣ'!I108,"")</f>
        <v/>
      </c>
      <c r="C113" s="247" t="str">
        <f aca="false">IF('Συμβατικά ΦΣ'!B108&lt;&gt;"",'Συμβατικά ΦΣ'!J108,"")</f>
        <v/>
      </c>
      <c r="D113" s="248" t="str">
        <f aca="false">IF('Συμβατικά ΦΣ'!B108&lt;&gt;"",'Συμβατικά ΦΣ'!L108,"")</f>
        <v/>
      </c>
      <c r="E113" s="246" t="str">
        <f aca="false">IF('Συμβατικά ΦΣ'!B108&lt;&gt;"",'Συμβατικά ΦΣ'!K108,"")</f>
        <v/>
      </c>
      <c r="G113" s="245" t="str">
        <f aca="false">IF(A113&lt;&gt;"",A113,"")</f>
        <v/>
      </c>
      <c r="H113" s="249" t="str">
        <f aca="false">IF(G113&lt;&gt;"",B113,"")</f>
        <v/>
      </c>
      <c r="I113" s="247" t="str">
        <f aca="false">IF(G113&lt;&gt;"",C113,"")</f>
        <v/>
      </c>
      <c r="J113" s="248" t="str">
        <f aca="false">IF(G113&lt;&gt;"",D113,"")</f>
        <v/>
      </c>
      <c r="K113" s="248" t="str">
        <f aca="false">IF(G113&lt;&gt;"",E113,"")</f>
        <v/>
      </c>
      <c r="L113" s="247" t="str">
        <f aca="false">IF(G113&lt;&gt;"",'Γενικά Δεδομένα'!$I$6*365,"")</f>
        <v/>
      </c>
      <c r="M113" s="250" t="str">
        <f aca="false">IF(G113&lt;&gt;"",Υπολογισμοί!G108,"")</f>
        <v/>
      </c>
      <c r="N113" s="251" t="str">
        <f aca="false">IF(G113&lt;&gt;"",'Γενικά Δεδομένα'!$I$4,"")</f>
        <v/>
      </c>
      <c r="O113" s="250" t="str">
        <f aca="false">IF(G113&lt;&gt;"",M113*'Γενικά Δεδομένα'!$I$4,"")</f>
        <v/>
      </c>
      <c r="Q113" s="245" t="str">
        <f aca="false">IF(G113&lt;&gt;"",G113,"")</f>
        <v/>
      </c>
      <c r="R113" s="249" t="str">
        <f aca="false">IF(Q113&lt;&gt;"",H113,"")</f>
        <v/>
      </c>
      <c r="S113" s="252" t="str">
        <f aca="false">IF(Q113&lt;&gt;"",I113,"")</f>
        <v/>
      </c>
      <c r="T113" s="253"/>
      <c r="U113" s="254" t="str">
        <f aca="false">IF(Q113&lt;&gt;"",'Νέα ΦΣ'!D108,"")</f>
        <v/>
      </c>
      <c r="V113" s="233" t="str">
        <f aca="false">IF(Q113&lt;&gt;"",'Νέα ΦΣ'!M108,"")</f>
        <v/>
      </c>
      <c r="W113" s="233" t="str">
        <f aca="false">IF(Q113&lt;&gt;"",V113,"")</f>
        <v/>
      </c>
      <c r="X113" s="233" t="str">
        <f aca="false">IF(Q113&lt;&gt;"",'Νέα ΦΣ'!O108,"")</f>
        <v/>
      </c>
      <c r="Y113" s="248" t="str">
        <f aca="false">IF(Q113&lt;&gt;"",D113+E113,"")</f>
        <v/>
      </c>
      <c r="AA113" s="245" t="str">
        <f aca="false">IF(U113&lt;&gt;"",U113,"")</f>
        <v/>
      </c>
      <c r="AB113" s="249" t="str">
        <f aca="false">IF(AA113&lt;&gt;"",V113,"")</f>
        <v/>
      </c>
      <c r="AC113" s="249" t="str">
        <f aca="false">IF(AA113&lt;&gt;"",W113,"")</f>
        <v/>
      </c>
      <c r="AD113" s="249" t="str">
        <f aca="false">IF(AA113&lt;&gt;"",X113,"")</f>
        <v/>
      </c>
      <c r="AE113" s="249" t="str">
        <f aca="false">IF(Q113&lt;&gt;"",IF(AD113="ΝΑΙ",15,""),"")</f>
        <v/>
      </c>
      <c r="AF113" s="248" t="str">
        <f aca="false">IF(AA113&lt;&gt;"",D113+E113,"")</f>
        <v/>
      </c>
      <c r="AG113" s="249" t="str">
        <f aca="false">IF(AA113&lt;&gt;"",0,"")</f>
        <v/>
      </c>
      <c r="AH113" s="250" t="str">
        <f aca="false">+L113</f>
        <v/>
      </c>
      <c r="AI113" s="250" t="str">
        <f aca="false">IF(AA113&lt;&gt;"",Υπολογισμοί!H108,"")</f>
        <v/>
      </c>
      <c r="AJ113" s="255" t="str">
        <f aca="false">IF(AA113&lt;&gt;"",'Γενικά Δεδομένα'!$I$4,"")</f>
        <v/>
      </c>
      <c r="AK113" s="250" t="str">
        <f aca="false">IF(AA113&lt;&gt;"",AI113*AJ113,"")</f>
        <v/>
      </c>
      <c r="AM113" s="256"/>
      <c r="AO113" s="254"/>
      <c r="AP113" s="233"/>
      <c r="AQ113" s="233"/>
      <c r="AR113" s="233"/>
      <c r="AS113" s="248"/>
      <c r="AT113" s="247"/>
      <c r="AU113" s="247"/>
      <c r="AW113" s="233"/>
      <c r="AX113" s="247"/>
      <c r="AY113" s="247"/>
      <c r="AZ113" s="247"/>
    </row>
    <row r="114" customFormat="false" ht="10.2" hidden="false" customHeight="false" outlineLevel="0" collapsed="false">
      <c r="A114" s="245" t="str">
        <f aca="false">IF('Συμβατικά ΦΣ'!B109&lt;&gt;"",'Συμβατικά ΦΣ'!C109,"")</f>
        <v/>
      </c>
      <c r="B114" s="246" t="str">
        <f aca="false">IF('Συμβατικά ΦΣ'!B109&lt;&gt;"",'Συμβατικά ΦΣ'!I109,"")</f>
        <v/>
      </c>
      <c r="C114" s="247" t="str">
        <f aca="false">IF('Συμβατικά ΦΣ'!B109&lt;&gt;"",'Συμβατικά ΦΣ'!J109,"")</f>
        <v/>
      </c>
      <c r="D114" s="248" t="str">
        <f aca="false">IF('Συμβατικά ΦΣ'!B109&lt;&gt;"",'Συμβατικά ΦΣ'!L109,"")</f>
        <v/>
      </c>
      <c r="E114" s="246" t="str">
        <f aca="false">IF('Συμβατικά ΦΣ'!B109&lt;&gt;"",'Συμβατικά ΦΣ'!K109,"")</f>
        <v/>
      </c>
      <c r="G114" s="245" t="str">
        <f aca="false">IF(A114&lt;&gt;"",A114,"")</f>
        <v/>
      </c>
      <c r="H114" s="249" t="str">
        <f aca="false">IF(G114&lt;&gt;"",B114,"")</f>
        <v/>
      </c>
      <c r="I114" s="247" t="str">
        <f aca="false">IF(G114&lt;&gt;"",C114,"")</f>
        <v/>
      </c>
      <c r="J114" s="248" t="str">
        <f aca="false">IF(G114&lt;&gt;"",D114,"")</f>
        <v/>
      </c>
      <c r="K114" s="248" t="str">
        <f aca="false">IF(G114&lt;&gt;"",E114,"")</f>
        <v/>
      </c>
      <c r="L114" s="247" t="str">
        <f aca="false">IF(G114&lt;&gt;"",'Γενικά Δεδομένα'!$I$6*365,"")</f>
        <v/>
      </c>
      <c r="M114" s="250" t="str">
        <f aca="false">IF(G114&lt;&gt;"",Υπολογισμοί!G109,"")</f>
        <v/>
      </c>
      <c r="N114" s="251" t="str">
        <f aca="false">IF(G114&lt;&gt;"",'Γενικά Δεδομένα'!$I$4,"")</f>
        <v/>
      </c>
      <c r="O114" s="250" t="str">
        <f aca="false">IF(G114&lt;&gt;"",M114*'Γενικά Δεδομένα'!$I$4,"")</f>
        <v/>
      </c>
      <c r="Q114" s="245" t="str">
        <f aca="false">IF(G114&lt;&gt;"",G114,"")</f>
        <v/>
      </c>
      <c r="R114" s="249" t="str">
        <f aca="false">IF(Q114&lt;&gt;"",H114,"")</f>
        <v/>
      </c>
      <c r="S114" s="252" t="str">
        <f aca="false">IF(Q114&lt;&gt;"",I114,"")</f>
        <v/>
      </c>
      <c r="T114" s="253"/>
      <c r="U114" s="254" t="str">
        <f aca="false">IF(Q114&lt;&gt;"",'Νέα ΦΣ'!D109,"")</f>
        <v/>
      </c>
      <c r="V114" s="233" t="str">
        <f aca="false">IF(Q114&lt;&gt;"",'Νέα ΦΣ'!M109,"")</f>
        <v/>
      </c>
      <c r="W114" s="233" t="str">
        <f aca="false">IF(Q114&lt;&gt;"",V114,"")</f>
        <v/>
      </c>
      <c r="X114" s="233" t="str">
        <f aca="false">IF(Q114&lt;&gt;"",'Νέα ΦΣ'!O109,"")</f>
        <v/>
      </c>
      <c r="Y114" s="248" t="str">
        <f aca="false">IF(Q114&lt;&gt;"",D114+E114,"")</f>
        <v/>
      </c>
      <c r="AA114" s="245" t="str">
        <f aca="false">IF(U114&lt;&gt;"",U114,"")</f>
        <v/>
      </c>
      <c r="AB114" s="249" t="str">
        <f aca="false">IF(AA114&lt;&gt;"",V114,"")</f>
        <v/>
      </c>
      <c r="AC114" s="249" t="str">
        <f aca="false">IF(AA114&lt;&gt;"",W114,"")</f>
        <v/>
      </c>
      <c r="AD114" s="249" t="str">
        <f aca="false">IF(AA114&lt;&gt;"",X114,"")</f>
        <v/>
      </c>
      <c r="AE114" s="249" t="str">
        <f aca="false">IF(Q114&lt;&gt;"",IF(AD114="ΝΑΙ",15,""),"")</f>
        <v/>
      </c>
      <c r="AF114" s="248" t="str">
        <f aca="false">IF(AA114&lt;&gt;"",D114+E114,"")</f>
        <v/>
      </c>
      <c r="AG114" s="249" t="str">
        <f aca="false">IF(AA114&lt;&gt;"",0,"")</f>
        <v/>
      </c>
      <c r="AH114" s="250" t="str">
        <f aca="false">+L114</f>
        <v/>
      </c>
      <c r="AI114" s="250" t="str">
        <f aca="false">IF(AA114&lt;&gt;"",Υπολογισμοί!H109,"")</f>
        <v/>
      </c>
      <c r="AJ114" s="255" t="str">
        <f aca="false">IF(AA114&lt;&gt;"",'Γενικά Δεδομένα'!$I$4,"")</f>
        <v/>
      </c>
      <c r="AK114" s="250" t="str">
        <f aca="false">IF(AA114&lt;&gt;"",AI114*AJ114,"")</f>
        <v/>
      </c>
      <c r="AM114" s="256"/>
      <c r="AO114" s="254"/>
      <c r="AP114" s="233"/>
      <c r="AQ114" s="233"/>
      <c r="AR114" s="233"/>
      <c r="AS114" s="248"/>
      <c r="AT114" s="247"/>
      <c r="AU114" s="247"/>
      <c r="AW114" s="233"/>
      <c r="AX114" s="247"/>
      <c r="AY114" s="247"/>
      <c r="AZ114" s="247"/>
    </row>
    <row r="115" customFormat="false" ht="10.2" hidden="false" customHeight="false" outlineLevel="0" collapsed="false">
      <c r="A115" s="245" t="str">
        <f aca="false">IF('Συμβατικά ΦΣ'!B110&lt;&gt;"",'Συμβατικά ΦΣ'!C110,"")</f>
        <v/>
      </c>
      <c r="B115" s="246" t="str">
        <f aca="false">IF('Συμβατικά ΦΣ'!B110&lt;&gt;"",'Συμβατικά ΦΣ'!I110,"")</f>
        <v/>
      </c>
      <c r="C115" s="247" t="str">
        <f aca="false">IF('Συμβατικά ΦΣ'!B110&lt;&gt;"",'Συμβατικά ΦΣ'!J110,"")</f>
        <v/>
      </c>
      <c r="D115" s="248" t="str">
        <f aca="false">IF('Συμβατικά ΦΣ'!B110&lt;&gt;"",'Συμβατικά ΦΣ'!L110,"")</f>
        <v/>
      </c>
      <c r="E115" s="246" t="str">
        <f aca="false">IF('Συμβατικά ΦΣ'!B110&lt;&gt;"",'Συμβατικά ΦΣ'!K110,"")</f>
        <v/>
      </c>
      <c r="G115" s="245" t="str">
        <f aca="false">IF(A115&lt;&gt;"",A115,"")</f>
        <v/>
      </c>
      <c r="H115" s="249" t="str">
        <f aca="false">IF(G115&lt;&gt;"",B115,"")</f>
        <v/>
      </c>
      <c r="I115" s="247" t="str">
        <f aca="false">IF(G115&lt;&gt;"",C115,"")</f>
        <v/>
      </c>
      <c r="J115" s="248" t="str">
        <f aca="false">IF(G115&lt;&gt;"",D115,"")</f>
        <v/>
      </c>
      <c r="K115" s="248" t="str">
        <f aca="false">IF(G115&lt;&gt;"",E115,"")</f>
        <v/>
      </c>
      <c r="L115" s="247" t="str">
        <f aca="false">IF(G115&lt;&gt;"",'Γενικά Δεδομένα'!$I$6*365,"")</f>
        <v/>
      </c>
      <c r="M115" s="250" t="str">
        <f aca="false">IF(G115&lt;&gt;"",Υπολογισμοί!G110,"")</f>
        <v/>
      </c>
      <c r="N115" s="251" t="str">
        <f aca="false">IF(G115&lt;&gt;"",'Γενικά Δεδομένα'!$I$4,"")</f>
        <v/>
      </c>
      <c r="O115" s="250" t="str">
        <f aca="false">IF(G115&lt;&gt;"",M115*'Γενικά Δεδομένα'!$I$4,"")</f>
        <v/>
      </c>
      <c r="Q115" s="245" t="str">
        <f aca="false">IF(G115&lt;&gt;"",G115,"")</f>
        <v/>
      </c>
      <c r="R115" s="249" t="str">
        <f aca="false">IF(Q115&lt;&gt;"",H115,"")</f>
        <v/>
      </c>
      <c r="S115" s="252" t="str">
        <f aca="false">IF(Q115&lt;&gt;"",I115,"")</f>
        <v/>
      </c>
      <c r="T115" s="253"/>
      <c r="U115" s="254" t="str">
        <f aca="false">IF(Q115&lt;&gt;"",'Νέα ΦΣ'!D110,"")</f>
        <v/>
      </c>
      <c r="V115" s="233" t="str">
        <f aca="false">IF(Q115&lt;&gt;"",'Νέα ΦΣ'!M110,"")</f>
        <v/>
      </c>
      <c r="W115" s="233" t="str">
        <f aca="false">IF(Q115&lt;&gt;"",V115,"")</f>
        <v/>
      </c>
      <c r="X115" s="233" t="str">
        <f aca="false">IF(Q115&lt;&gt;"",'Νέα ΦΣ'!O110,"")</f>
        <v/>
      </c>
      <c r="Y115" s="248" t="str">
        <f aca="false">IF(Q115&lt;&gt;"",D115+E115,"")</f>
        <v/>
      </c>
      <c r="AA115" s="245" t="str">
        <f aca="false">IF(U115&lt;&gt;"",U115,"")</f>
        <v/>
      </c>
      <c r="AB115" s="249" t="str">
        <f aca="false">IF(AA115&lt;&gt;"",V115,"")</f>
        <v/>
      </c>
      <c r="AC115" s="249" t="str">
        <f aca="false">IF(AA115&lt;&gt;"",W115,"")</f>
        <v/>
      </c>
      <c r="AD115" s="249" t="str">
        <f aca="false">IF(AA115&lt;&gt;"",X115,"")</f>
        <v/>
      </c>
      <c r="AE115" s="249" t="str">
        <f aca="false">IF(Q115&lt;&gt;"",IF(AD115="ΝΑΙ",15,""),"")</f>
        <v/>
      </c>
      <c r="AF115" s="248" t="str">
        <f aca="false">IF(AA115&lt;&gt;"",D115+E115,"")</f>
        <v/>
      </c>
      <c r="AG115" s="249" t="str">
        <f aca="false">IF(AA115&lt;&gt;"",0,"")</f>
        <v/>
      </c>
      <c r="AH115" s="250" t="str">
        <f aca="false">+L115</f>
        <v/>
      </c>
      <c r="AI115" s="250" t="str">
        <f aca="false">IF(AA115&lt;&gt;"",Υπολογισμοί!H110,"")</f>
        <v/>
      </c>
      <c r="AJ115" s="255" t="str">
        <f aca="false">IF(AA115&lt;&gt;"",'Γενικά Δεδομένα'!$I$4,"")</f>
        <v/>
      </c>
      <c r="AK115" s="250" t="str">
        <f aca="false">IF(AA115&lt;&gt;"",AI115*AJ115,"")</f>
        <v/>
      </c>
      <c r="AM115" s="256"/>
      <c r="AO115" s="254"/>
      <c r="AP115" s="233"/>
      <c r="AQ115" s="233"/>
      <c r="AR115" s="233"/>
      <c r="AS115" s="248"/>
      <c r="AT115" s="247"/>
      <c r="AU115" s="247"/>
      <c r="AW115" s="233"/>
      <c r="AX115" s="247"/>
      <c r="AY115" s="247"/>
      <c r="AZ115" s="247"/>
    </row>
    <row r="116" customFormat="false" ht="10.2" hidden="false" customHeight="false" outlineLevel="0" collapsed="false">
      <c r="A116" s="245" t="str">
        <f aca="false">IF('Συμβατικά ΦΣ'!B111&lt;&gt;"",'Συμβατικά ΦΣ'!C111,"")</f>
        <v/>
      </c>
      <c r="B116" s="246" t="str">
        <f aca="false">IF('Συμβατικά ΦΣ'!B111&lt;&gt;"",'Συμβατικά ΦΣ'!I111,"")</f>
        <v/>
      </c>
      <c r="C116" s="247" t="str">
        <f aca="false">IF('Συμβατικά ΦΣ'!B111&lt;&gt;"",'Συμβατικά ΦΣ'!J111,"")</f>
        <v/>
      </c>
      <c r="D116" s="248" t="str">
        <f aca="false">IF('Συμβατικά ΦΣ'!B111&lt;&gt;"",'Συμβατικά ΦΣ'!L111,"")</f>
        <v/>
      </c>
      <c r="E116" s="246" t="str">
        <f aca="false">IF('Συμβατικά ΦΣ'!B111&lt;&gt;"",'Συμβατικά ΦΣ'!K111,"")</f>
        <v/>
      </c>
      <c r="G116" s="245" t="str">
        <f aca="false">IF(A116&lt;&gt;"",A116,"")</f>
        <v/>
      </c>
      <c r="H116" s="249" t="str">
        <f aca="false">IF(G116&lt;&gt;"",B116,"")</f>
        <v/>
      </c>
      <c r="I116" s="247" t="str">
        <f aca="false">IF(G116&lt;&gt;"",C116,"")</f>
        <v/>
      </c>
      <c r="J116" s="248" t="str">
        <f aca="false">IF(G116&lt;&gt;"",D116,"")</f>
        <v/>
      </c>
      <c r="K116" s="248" t="str">
        <f aca="false">IF(G116&lt;&gt;"",E116,"")</f>
        <v/>
      </c>
      <c r="L116" s="247" t="str">
        <f aca="false">IF(G116&lt;&gt;"",'Γενικά Δεδομένα'!$I$6*365,"")</f>
        <v/>
      </c>
      <c r="M116" s="250" t="str">
        <f aca="false">IF(G116&lt;&gt;"",Υπολογισμοί!G111,"")</f>
        <v/>
      </c>
      <c r="N116" s="251" t="str">
        <f aca="false">IF(G116&lt;&gt;"",'Γενικά Δεδομένα'!$I$4,"")</f>
        <v/>
      </c>
      <c r="O116" s="250" t="str">
        <f aca="false">IF(G116&lt;&gt;"",M116*'Γενικά Δεδομένα'!$I$4,"")</f>
        <v/>
      </c>
      <c r="Q116" s="245" t="str">
        <f aca="false">IF(G116&lt;&gt;"",G116,"")</f>
        <v/>
      </c>
      <c r="R116" s="249" t="str">
        <f aca="false">IF(Q116&lt;&gt;"",H116,"")</f>
        <v/>
      </c>
      <c r="S116" s="252" t="str">
        <f aca="false">IF(Q116&lt;&gt;"",I116,"")</f>
        <v/>
      </c>
      <c r="T116" s="253"/>
      <c r="U116" s="254" t="str">
        <f aca="false">IF(Q116&lt;&gt;"",'Νέα ΦΣ'!D111,"")</f>
        <v/>
      </c>
      <c r="V116" s="233" t="str">
        <f aca="false">IF(Q116&lt;&gt;"",'Νέα ΦΣ'!M111,"")</f>
        <v/>
      </c>
      <c r="W116" s="233" t="str">
        <f aca="false">IF(Q116&lt;&gt;"",V116,"")</f>
        <v/>
      </c>
      <c r="X116" s="233" t="str">
        <f aca="false">IF(Q116&lt;&gt;"",'Νέα ΦΣ'!O111,"")</f>
        <v/>
      </c>
      <c r="Y116" s="248" t="str">
        <f aca="false">IF(Q116&lt;&gt;"",D116+E116,"")</f>
        <v/>
      </c>
      <c r="AA116" s="245" t="str">
        <f aca="false">IF(U116&lt;&gt;"",U116,"")</f>
        <v/>
      </c>
      <c r="AB116" s="249" t="str">
        <f aca="false">IF(AA116&lt;&gt;"",V116,"")</f>
        <v/>
      </c>
      <c r="AC116" s="249" t="str">
        <f aca="false">IF(AA116&lt;&gt;"",W116,"")</f>
        <v/>
      </c>
      <c r="AD116" s="249" t="str">
        <f aca="false">IF(AA116&lt;&gt;"",X116,"")</f>
        <v/>
      </c>
      <c r="AE116" s="249" t="str">
        <f aca="false">IF(Q116&lt;&gt;"",IF(AD116="ΝΑΙ",15,""),"")</f>
        <v/>
      </c>
      <c r="AF116" s="248" t="str">
        <f aca="false">IF(AA116&lt;&gt;"",D116+E116,"")</f>
        <v/>
      </c>
      <c r="AG116" s="249" t="str">
        <f aca="false">IF(AA116&lt;&gt;"",0,"")</f>
        <v/>
      </c>
      <c r="AH116" s="250" t="str">
        <f aca="false">+L116</f>
        <v/>
      </c>
      <c r="AI116" s="250" t="str">
        <f aca="false">IF(AA116&lt;&gt;"",Υπολογισμοί!H111,"")</f>
        <v/>
      </c>
      <c r="AJ116" s="255" t="str">
        <f aca="false">IF(AA116&lt;&gt;"",'Γενικά Δεδομένα'!$I$4,"")</f>
        <v/>
      </c>
      <c r="AK116" s="250" t="str">
        <f aca="false">IF(AA116&lt;&gt;"",AI116*AJ116,"")</f>
        <v/>
      </c>
      <c r="AM116" s="256"/>
      <c r="AO116" s="254"/>
      <c r="AP116" s="233"/>
      <c r="AQ116" s="233"/>
      <c r="AR116" s="233"/>
      <c r="AS116" s="248"/>
      <c r="AT116" s="247"/>
      <c r="AU116" s="247"/>
      <c r="AW116" s="233"/>
      <c r="AX116" s="247"/>
      <c r="AY116" s="247"/>
      <c r="AZ116" s="247"/>
    </row>
    <row r="117" customFormat="false" ht="10.2" hidden="false" customHeight="false" outlineLevel="0" collapsed="false">
      <c r="A117" s="245" t="str">
        <f aca="false">IF('Συμβατικά ΦΣ'!B112&lt;&gt;"",'Συμβατικά ΦΣ'!C112,"")</f>
        <v/>
      </c>
      <c r="B117" s="246" t="str">
        <f aca="false">IF('Συμβατικά ΦΣ'!B112&lt;&gt;"",'Συμβατικά ΦΣ'!I112,"")</f>
        <v/>
      </c>
      <c r="C117" s="247" t="str">
        <f aca="false">IF('Συμβατικά ΦΣ'!B112&lt;&gt;"",'Συμβατικά ΦΣ'!J112,"")</f>
        <v/>
      </c>
      <c r="D117" s="248" t="str">
        <f aca="false">IF('Συμβατικά ΦΣ'!B112&lt;&gt;"",'Συμβατικά ΦΣ'!L112,"")</f>
        <v/>
      </c>
      <c r="E117" s="246" t="str">
        <f aca="false">IF('Συμβατικά ΦΣ'!B112&lt;&gt;"",'Συμβατικά ΦΣ'!K112,"")</f>
        <v/>
      </c>
      <c r="G117" s="245" t="str">
        <f aca="false">IF(A117&lt;&gt;"",A117,"")</f>
        <v/>
      </c>
      <c r="H117" s="249" t="str">
        <f aca="false">IF(G117&lt;&gt;"",B117,"")</f>
        <v/>
      </c>
      <c r="I117" s="247" t="str">
        <f aca="false">IF(G117&lt;&gt;"",C117,"")</f>
        <v/>
      </c>
      <c r="J117" s="248" t="str">
        <f aca="false">IF(G117&lt;&gt;"",D117,"")</f>
        <v/>
      </c>
      <c r="K117" s="248" t="str">
        <f aca="false">IF(G117&lt;&gt;"",E117,"")</f>
        <v/>
      </c>
      <c r="L117" s="247" t="str">
        <f aca="false">IF(G117&lt;&gt;"",'Γενικά Δεδομένα'!$I$6*365,"")</f>
        <v/>
      </c>
      <c r="M117" s="250" t="str">
        <f aca="false">IF(G117&lt;&gt;"",Υπολογισμοί!G112,"")</f>
        <v/>
      </c>
      <c r="N117" s="251" t="str">
        <f aca="false">IF(G117&lt;&gt;"",'Γενικά Δεδομένα'!$I$4,"")</f>
        <v/>
      </c>
      <c r="O117" s="250" t="str">
        <f aca="false">IF(G117&lt;&gt;"",M117*'Γενικά Δεδομένα'!$I$4,"")</f>
        <v/>
      </c>
      <c r="Q117" s="245" t="str">
        <f aca="false">IF(G117&lt;&gt;"",G117,"")</f>
        <v/>
      </c>
      <c r="R117" s="249" t="str">
        <f aca="false">IF(Q117&lt;&gt;"",H117,"")</f>
        <v/>
      </c>
      <c r="S117" s="252" t="str">
        <f aca="false">IF(Q117&lt;&gt;"",I117,"")</f>
        <v/>
      </c>
      <c r="T117" s="253"/>
      <c r="U117" s="254" t="str">
        <f aca="false">IF(Q117&lt;&gt;"",'Νέα ΦΣ'!D112,"")</f>
        <v/>
      </c>
      <c r="V117" s="233" t="str">
        <f aca="false">IF(Q117&lt;&gt;"",'Νέα ΦΣ'!M112,"")</f>
        <v/>
      </c>
      <c r="W117" s="233" t="str">
        <f aca="false">IF(Q117&lt;&gt;"",V117,"")</f>
        <v/>
      </c>
      <c r="X117" s="233" t="str">
        <f aca="false">IF(Q117&lt;&gt;"",'Νέα ΦΣ'!O112,"")</f>
        <v/>
      </c>
      <c r="Y117" s="248" t="str">
        <f aca="false">IF(Q117&lt;&gt;"",D117+E117,"")</f>
        <v/>
      </c>
      <c r="AA117" s="245" t="str">
        <f aca="false">IF(U117&lt;&gt;"",U117,"")</f>
        <v/>
      </c>
      <c r="AB117" s="249" t="str">
        <f aca="false">IF(AA117&lt;&gt;"",V117,"")</f>
        <v/>
      </c>
      <c r="AC117" s="249" t="str">
        <f aca="false">IF(AA117&lt;&gt;"",W117,"")</f>
        <v/>
      </c>
      <c r="AD117" s="249" t="str">
        <f aca="false">IF(AA117&lt;&gt;"",X117,"")</f>
        <v/>
      </c>
      <c r="AE117" s="249" t="str">
        <f aca="false">IF(Q117&lt;&gt;"",IF(AD117="ΝΑΙ",15,""),"")</f>
        <v/>
      </c>
      <c r="AF117" s="248" t="str">
        <f aca="false">IF(AA117&lt;&gt;"",D117+E117,"")</f>
        <v/>
      </c>
      <c r="AG117" s="249" t="str">
        <f aca="false">IF(AA117&lt;&gt;"",0,"")</f>
        <v/>
      </c>
      <c r="AH117" s="250" t="str">
        <f aca="false">+L117</f>
        <v/>
      </c>
      <c r="AI117" s="250" t="str">
        <f aca="false">IF(AA117&lt;&gt;"",Υπολογισμοί!H112,"")</f>
        <v/>
      </c>
      <c r="AJ117" s="255" t="str">
        <f aca="false">IF(AA117&lt;&gt;"",'Γενικά Δεδομένα'!$I$4,"")</f>
        <v/>
      </c>
      <c r="AK117" s="250" t="str">
        <f aca="false">IF(AA117&lt;&gt;"",AI117*AJ117,"")</f>
        <v/>
      </c>
      <c r="AM117" s="256"/>
      <c r="AO117" s="254"/>
      <c r="AP117" s="233"/>
      <c r="AQ117" s="233"/>
      <c r="AR117" s="233"/>
      <c r="AS117" s="248"/>
      <c r="AT117" s="247"/>
      <c r="AU117" s="247"/>
      <c r="AW117" s="233"/>
      <c r="AX117" s="247"/>
      <c r="AY117" s="247"/>
      <c r="AZ117" s="247"/>
    </row>
    <row r="118" customFormat="false" ht="10.2" hidden="false" customHeight="false" outlineLevel="0" collapsed="false">
      <c r="A118" s="245" t="str">
        <f aca="false">IF('Συμβατικά ΦΣ'!B113&lt;&gt;"",'Συμβατικά ΦΣ'!C113,"")</f>
        <v/>
      </c>
      <c r="B118" s="246" t="str">
        <f aca="false">IF('Συμβατικά ΦΣ'!B113&lt;&gt;"",'Συμβατικά ΦΣ'!I113,"")</f>
        <v/>
      </c>
      <c r="C118" s="247" t="str">
        <f aca="false">IF('Συμβατικά ΦΣ'!B113&lt;&gt;"",'Συμβατικά ΦΣ'!J113,"")</f>
        <v/>
      </c>
      <c r="D118" s="248" t="str">
        <f aca="false">IF('Συμβατικά ΦΣ'!B113&lt;&gt;"",'Συμβατικά ΦΣ'!L113,"")</f>
        <v/>
      </c>
      <c r="E118" s="246" t="str">
        <f aca="false">IF('Συμβατικά ΦΣ'!B113&lt;&gt;"",'Συμβατικά ΦΣ'!K113,"")</f>
        <v/>
      </c>
      <c r="G118" s="245" t="str">
        <f aca="false">IF(A118&lt;&gt;"",A118,"")</f>
        <v/>
      </c>
      <c r="H118" s="249" t="str">
        <f aca="false">IF(G118&lt;&gt;"",B118,"")</f>
        <v/>
      </c>
      <c r="I118" s="247" t="str">
        <f aca="false">IF(G118&lt;&gt;"",C118,"")</f>
        <v/>
      </c>
      <c r="J118" s="248" t="str">
        <f aca="false">IF(G118&lt;&gt;"",D118,"")</f>
        <v/>
      </c>
      <c r="K118" s="248" t="str">
        <f aca="false">IF(G118&lt;&gt;"",E118,"")</f>
        <v/>
      </c>
      <c r="L118" s="247" t="str">
        <f aca="false">IF(G118&lt;&gt;"",'Γενικά Δεδομένα'!$I$6*365,"")</f>
        <v/>
      </c>
      <c r="M118" s="250" t="str">
        <f aca="false">IF(G118&lt;&gt;"",Υπολογισμοί!G113,"")</f>
        <v/>
      </c>
      <c r="N118" s="251" t="str">
        <f aca="false">IF(G118&lt;&gt;"",'Γενικά Δεδομένα'!$I$4,"")</f>
        <v/>
      </c>
      <c r="O118" s="250" t="str">
        <f aca="false">IF(G118&lt;&gt;"",M118*'Γενικά Δεδομένα'!$I$4,"")</f>
        <v/>
      </c>
      <c r="Q118" s="245" t="str">
        <f aca="false">IF(G118&lt;&gt;"",G118,"")</f>
        <v/>
      </c>
      <c r="R118" s="249" t="str">
        <f aca="false">IF(Q118&lt;&gt;"",H118,"")</f>
        <v/>
      </c>
      <c r="S118" s="252" t="str">
        <f aca="false">IF(Q118&lt;&gt;"",I118,"")</f>
        <v/>
      </c>
      <c r="T118" s="253"/>
      <c r="U118" s="254" t="str">
        <f aca="false">IF(Q118&lt;&gt;"",'Νέα ΦΣ'!D113,"")</f>
        <v/>
      </c>
      <c r="V118" s="233" t="str">
        <f aca="false">IF(Q118&lt;&gt;"",'Νέα ΦΣ'!M113,"")</f>
        <v/>
      </c>
      <c r="W118" s="233" t="str">
        <f aca="false">IF(Q118&lt;&gt;"",V118,"")</f>
        <v/>
      </c>
      <c r="X118" s="233" t="str">
        <f aca="false">IF(Q118&lt;&gt;"",'Νέα ΦΣ'!O113,"")</f>
        <v/>
      </c>
      <c r="Y118" s="248" t="str">
        <f aca="false">IF(Q118&lt;&gt;"",D118+E118,"")</f>
        <v/>
      </c>
      <c r="AA118" s="245" t="str">
        <f aca="false">IF(U118&lt;&gt;"",U118,"")</f>
        <v/>
      </c>
      <c r="AB118" s="249" t="str">
        <f aca="false">IF(AA118&lt;&gt;"",V118,"")</f>
        <v/>
      </c>
      <c r="AC118" s="249" t="str">
        <f aca="false">IF(AA118&lt;&gt;"",W118,"")</f>
        <v/>
      </c>
      <c r="AD118" s="249" t="str">
        <f aca="false">IF(AA118&lt;&gt;"",X118,"")</f>
        <v/>
      </c>
      <c r="AE118" s="249" t="str">
        <f aca="false">IF(Q118&lt;&gt;"",IF(AD118="ΝΑΙ",15,""),"")</f>
        <v/>
      </c>
      <c r="AF118" s="248" t="str">
        <f aca="false">IF(AA118&lt;&gt;"",D118+E118,"")</f>
        <v/>
      </c>
      <c r="AG118" s="249" t="str">
        <f aca="false">IF(AA118&lt;&gt;"",0,"")</f>
        <v/>
      </c>
      <c r="AH118" s="250" t="str">
        <f aca="false">+L118</f>
        <v/>
      </c>
      <c r="AI118" s="250" t="str">
        <f aca="false">IF(AA118&lt;&gt;"",Υπολογισμοί!H113,"")</f>
        <v/>
      </c>
      <c r="AJ118" s="255" t="str">
        <f aca="false">IF(AA118&lt;&gt;"",'Γενικά Δεδομένα'!$I$4,"")</f>
        <v/>
      </c>
      <c r="AK118" s="250" t="str">
        <f aca="false">IF(AA118&lt;&gt;"",AI118*AJ118,"")</f>
        <v/>
      </c>
      <c r="AM118" s="256"/>
      <c r="AO118" s="254"/>
      <c r="AP118" s="233"/>
      <c r="AQ118" s="233"/>
      <c r="AR118" s="233"/>
      <c r="AS118" s="248"/>
      <c r="AT118" s="247"/>
      <c r="AU118" s="247"/>
      <c r="AW118" s="233"/>
      <c r="AX118" s="247"/>
      <c r="AY118" s="247"/>
      <c r="AZ118" s="247"/>
    </row>
    <row r="119" customFormat="false" ht="10.2" hidden="false" customHeight="false" outlineLevel="0" collapsed="false">
      <c r="A119" s="245" t="str">
        <f aca="false">IF('Συμβατικά ΦΣ'!B114&lt;&gt;"",'Συμβατικά ΦΣ'!C114,"")</f>
        <v/>
      </c>
      <c r="B119" s="246" t="str">
        <f aca="false">IF('Συμβατικά ΦΣ'!B114&lt;&gt;"",'Συμβατικά ΦΣ'!I114,"")</f>
        <v/>
      </c>
      <c r="C119" s="247" t="str">
        <f aca="false">IF('Συμβατικά ΦΣ'!B114&lt;&gt;"",'Συμβατικά ΦΣ'!J114,"")</f>
        <v/>
      </c>
      <c r="D119" s="248" t="str">
        <f aca="false">IF('Συμβατικά ΦΣ'!B114&lt;&gt;"",'Συμβατικά ΦΣ'!L114,"")</f>
        <v/>
      </c>
      <c r="E119" s="246" t="str">
        <f aca="false">IF('Συμβατικά ΦΣ'!B114&lt;&gt;"",'Συμβατικά ΦΣ'!K114,"")</f>
        <v/>
      </c>
      <c r="G119" s="245" t="str">
        <f aca="false">IF(A119&lt;&gt;"",A119,"")</f>
        <v/>
      </c>
      <c r="H119" s="249" t="str">
        <f aca="false">IF(G119&lt;&gt;"",B119,"")</f>
        <v/>
      </c>
      <c r="I119" s="247" t="str">
        <f aca="false">IF(G119&lt;&gt;"",C119,"")</f>
        <v/>
      </c>
      <c r="J119" s="248" t="str">
        <f aca="false">IF(G119&lt;&gt;"",D119,"")</f>
        <v/>
      </c>
      <c r="K119" s="248" t="str">
        <f aca="false">IF(G119&lt;&gt;"",E119,"")</f>
        <v/>
      </c>
      <c r="L119" s="247" t="str">
        <f aca="false">IF(G119&lt;&gt;"",'Γενικά Δεδομένα'!$I$6*365,"")</f>
        <v/>
      </c>
      <c r="M119" s="250" t="str">
        <f aca="false">IF(G119&lt;&gt;"",Υπολογισμοί!G114,"")</f>
        <v/>
      </c>
      <c r="N119" s="251" t="str">
        <f aca="false">IF(G119&lt;&gt;"",'Γενικά Δεδομένα'!$I$4,"")</f>
        <v/>
      </c>
      <c r="O119" s="250" t="str">
        <f aca="false">IF(G119&lt;&gt;"",M119*'Γενικά Δεδομένα'!$I$4,"")</f>
        <v/>
      </c>
      <c r="Q119" s="245" t="str">
        <f aca="false">IF(G119&lt;&gt;"",G119,"")</f>
        <v/>
      </c>
      <c r="R119" s="249" t="str">
        <f aca="false">IF(Q119&lt;&gt;"",H119,"")</f>
        <v/>
      </c>
      <c r="S119" s="252" t="str">
        <f aca="false">IF(Q119&lt;&gt;"",I119,"")</f>
        <v/>
      </c>
      <c r="T119" s="253"/>
      <c r="U119" s="254" t="str">
        <f aca="false">IF(Q119&lt;&gt;"",'Νέα ΦΣ'!D114,"")</f>
        <v/>
      </c>
      <c r="V119" s="233" t="str">
        <f aca="false">IF(Q119&lt;&gt;"",'Νέα ΦΣ'!M114,"")</f>
        <v/>
      </c>
      <c r="W119" s="233" t="str">
        <f aca="false">IF(Q119&lt;&gt;"",V119,"")</f>
        <v/>
      </c>
      <c r="X119" s="233" t="str">
        <f aca="false">IF(Q119&lt;&gt;"",'Νέα ΦΣ'!O114,"")</f>
        <v/>
      </c>
      <c r="Y119" s="248" t="str">
        <f aca="false">IF(Q119&lt;&gt;"",D119+E119,"")</f>
        <v/>
      </c>
      <c r="AA119" s="245" t="str">
        <f aca="false">IF(U119&lt;&gt;"",U119,"")</f>
        <v/>
      </c>
      <c r="AB119" s="249" t="str">
        <f aca="false">IF(AA119&lt;&gt;"",V119,"")</f>
        <v/>
      </c>
      <c r="AC119" s="249" t="str">
        <f aca="false">IF(AA119&lt;&gt;"",W119,"")</f>
        <v/>
      </c>
      <c r="AD119" s="249" t="str">
        <f aca="false">IF(AA119&lt;&gt;"",X119,"")</f>
        <v/>
      </c>
      <c r="AE119" s="249" t="str">
        <f aca="false">IF(Q119&lt;&gt;"",IF(AD119="ΝΑΙ",15,""),"")</f>
        <v/>
      </c>
      <c r="AF119" s="248" t="str">
        <f aca="false">IF(AA119&lt;&gt;"",D119+E119,"")</f>
        <v/>
      </c>
      <c r="AG119" s="249" t="str">
        <f aca="false">IF(AA119&lt;&gt;"",0,"")</f>
        <v/>
      </c>
      <c r="AH119" s="250" t="str">
        <f aca="false">+L119</f>
        <v/>
      </c>
      <c r="AI119" s="250" t="str">
        <f aca="false">IF(AA119&lt;&gt;"",Υπολογισμοί!H114,"")</f>
        <v/>
      </c>
      <c r="AJ119" s="255" t="str">
        <f aca="false">IF(AA119&lt;&gt;"",'Γενικά Δεδομένα'!$I$4,"")</f>
        <v/>
      </c>
      <c r="AK119" s="250" t="str">
        <f aca="false">IF(AA119&lt;&gt;"",AI119*AJ119,"")</f>
        <v/>
      </c>
      <c r="AM119" s="256"/>
      <c r="AO119" s="254"/>
      <c r="AP119" s="233"/>
      <c r="AQ119" s="233"/>
      <c r="AR119" s="233"/>
      <c r="AS119" s="248"/>
      <c r="AT119" s="247"/>
      <c r="AU119" s="247"/>
      <c r="AW119" s="233"/>
      <c r="AX119" s="247"/>
      <c r="AY119" s="247"/>
      <c r="AZ119" s="247"/>
    </row>
    <row r="120" customFormat="false" ht="10.2" hidden="false" customHeight="false" outlineLevel="0" collapsed="false">
      <c r="A120" s="245" t="str">
        <f aca="false">IF('Συμβατικά ΦΣ'!B115&lt;&gt;"",'Συμβατικά ΦΣ'!C115,"")</f>
        <v/>
      </c>
      <c r="B120" s="246" t="str">
        <f aca="false">IF('Συμβατικά ΦΣ'!B115&lt;&gt;"",'Συμβατικά ΦΣ'!I115,"")</f>
        <v/>
      </c>
      <c r="C120" s="247" t="str">
        <f aca="false">IF('Συμβατικά ΦΣ'!B115&lt;&gt;"",'Συμβατικά ΦΣ'!J115,"")</f>
        <v/>
      </c>
      <c r="D120" s="248" t="str">
        <f aca="false">IF('Συμβατικά ΦΣ'!B115&lt;&gt;"",'Συμβατικά ΦΣ'!L115,"")</f>
        <v/>
      </c>
      <c r="E120" s="246" t="str">
        <f aca="false">IF('Συμβατικά ΦΣ'!B115&lt;&gt;"",'Συμβατικά ΦΣ'!K115,"")</f>
        <v/>
      </c>
      <c r="G120" s="245" t="str">
        <f aca="false">IF(A120&lt;&gt;"",A120,"")</f>
        <v/>
      </c>
      <c r="H120" s="249" t="str">
        <f aca="false">IF(G120&lt;&gt;"",B120,"")</f>
        <v/>
      </c>
      <c r="I120" s="247" t="str">
        <f aca="false">IF(G120&lt;&gt;"",C120,"")</f>
        <v/>
      </c>
      <c r="J120" s="248" t="str">
        <f aca="false">IF(G120&lt;&gt;"",D120,"")</f>
        <v/>
      </c>
      <c r="K120" s="248" t="str">
        <f aca="false">IF(G120&lt;&gt;"",E120,"")</f>
        <v/>
      </c>
      <c r="L120" s="247" t="str">
        <f aca="false">IF(G120&lt;&gt;"",'Γενικά Δεδομένα'!$I$6*365,"")</f>
        <v/>
      </c>
      <c r="M120" s="250" t="str">
        <f aca="false">IF(G120&lt;&gt;"",Υπολογισμοί!G115,"")</f>
        <v/>
      </c>
      <c r="N120" s="251" t="str">
        <f aca="false">IF(G120&lt;&gt;"",'Γενικά Δεδομένα'!$I$4,"")</f>
        <v/>
      </c>
      <c r="O120" s="250" t="str">
        <f aca="false">IF(G120&lt;&gt;"",M120*'Γενικά Δεδομένα'!$I$4,"")</f>
        <v/>
      </c>
      <c r="Q120" s="245" t="str">
        <f aca="false">IF(G120&lt;&gt;"",G120,"")</f>
        <v/>
      </c>
      <c r="R120" s="249" t="str">
        <f aca="false">IF(Q120&lt;&gt;"",H120,"")</f>
        <v/>
      </c>
      <c r="S120" s="252" t="str">
        <f aca="false">IF(Q120&lt;&gt;"",I120,"")</f>
        <v/>
      </c>
      <c r="T120" s="253"/>
      <c r="U120" s="254" t="str">
        <f aca="false">IF(Q120&lt;&gt;"",'Νέα ΦΣ'!D115,"")</f>
        <v/>
      </c>
      <c r="V120" s="233" t="str">
        <f aca="false">IF(Q120&lt;&gt;"",'Νέα ΦΣ'!M115,"")</f>
        <v/>
      </c>
      <c r="W120" s="233" t="str">
        <f aca="false">IF(Q120&lt;&gt;"",V120,"")</f>
        <v/>
      </c>
      <c r="X120" s="233" t="str">
        <f aca="false">IF(Q120&lt;&gt;"",'Νέα ΦΣ'!O115,"")</f>
        <v/>
      </c>
      <c r="Y120" s="248" t="str">
        <f aca="false">IF(Q120&lt;&gt;"",D120+E120,"")</f>
        <v/>
      </c>
      <c r="AA120" s="245" t="str">
        <f aca="false">IF(U120&lt;&gt;"",U120,"")</f>
        <v/>
      </c>
      <c r="AB120" s="249" t="str">
        <f aca="false">IF(AA120&lt;&gt;"",V120,"")</f>
        <v/>
      </c>
      <c r="AC120" s="249" t="str">
        <f aca="false">IF(AA120&lt;&gt;"",W120,"")</f>
        <v/>
      </c>
      <c r="AD120" s="249" t="str">
        <f aca="false">IF(AA120&lt;&gt;"",X120,"")</f>
        <v/>
      </c>
      <c r="AE120" s="249" t="str">
        <f aca="false">IF(Q120&lt;&gt;"",IF(AD120="ΝΑΙ",15,""),"")</f>
        <v/>
      </c>
      <c r="AF120" s="248" t="str">
        <f aca="false">IF(AA120&lt;&gt;"",D120+E120,"")</f>
        <v/>
      </c>
      <c r="AG120" s="249" t="str">
        <f aca="false">IF(AA120&lt;&gt;"",0,"")</f>
        <v/>
      </c>
      <c r="AH120" s="250" t="str">
        <f aca="false">+L120</f>
        <v/>
      </c>
      <c r="AI120" s="250" t="str">
        <f aca="false">IF(AA120&lt;&gt;"",Υπολογισμοί!H115,"")</f>
        <v/>
      </c>
      <c r="AJ120" s="255" t="str">
        <f aca="false">IF(AA120&lt;&gt;"",'Γενικά Δεδομένα'!$I$4,"")</f>
        <v/>
      </c>
      <c r="AK120" s="250" t="str">
        <f aca="false">IF(AA120&lt;&gt;"",AI120*AJ120,"")</f>
        <v/>
      </c>
      <c r="AM120" s="256"/>
      <c r="AO120" s="254"/>
      <c r="AP120" s="233"/>
      <c r="AQ120" s="233"/>
      <c r="AR120" s="233"/>
      <c r="AS120" s="248"/>
      <c r="AT120" s="247"/>
      <c r="AU120" s="247"/>
      <c r="AW120" s="233"/>
      <c r="AX120" s="247"/>
      <c r="AY120" s="247"/>
      <c r="AZ120" s="247"/>
    </row>
    <row r="121" customFormat="false" ht="10.2" hidden="false" customHeight="false" outlineLevel="0" collapsed="false">
      <c r="A121" s="245" t="str">
        <f aca="false">IF('Συμβατικά ΦΣ'!B116&lt;&gt;"",'Συμβατικά ΦΣ'!C116,"")</f>
        <v/>
      </c>
      <c r="B121" s="246" t="str">
        <f aca="false">IF('Συμβατικά ΦΣ'!B116&lt;&gt;"",'Συμβατικά ΦΣ'!I116,"")</f>
        <v/>
      </c>
      <c r="C121" s="247" t="str">
        <f aca="false">IF('Συμβατικά ΦΣ'!B116&lt;&gt;"",'Συμβατικά ΦΣ'!J116,"")</f>
        <v/>
      </c>
      <c r="D121" s="248" t="str">
        <f aca="false">IF('Συμβατικά ΦΣ'!B116&lt;&gt;"",'Συμβατικά ΦΣ'!L116,"")</f>
        <v/>
      </c>
      <c r="E121" s="246" t="str">
        <f aca="false">IF('Συμβατικά ΦΣ'!B116&lt;&gt;"",'Συμβατικά ΦΣ'!K116,"")</f>
        <v/>
      </c>
      <c r="G121" s="245" t="str">
        <f aca="false">IF(A121&lt;&gt;"",A121,"")</f>
        <v/>
      </c>
      <c r="H121" s="249" t="str">
        <f aca="false">IF(G121&lt;&gt;"",B121,"")</f>
        <v/>
      </c>
      <c r="I121" s="247" t="str">
        <f aca="false">IF(G121&lt;&gt;"",C121,"")</f>
        <v/>
      </c>
      <c r="J121" s="248" t="str">
        <f aca="false">IF(G121&lt;&gt;"",D121,"")</f>
        <v/>
      </c>
      <c r="K121" s="248" t="str">
        <f aca="false">IF(G121&lt;&gt;"",E121,"")</f>
        <v/>
      </c>
      <c r="L121" s="247" t="str">
        <f aca="false">IF(G121&lt;&gt;"",'Γενικά Δεδομένα'!$I$6*365,"")</f>
        <v/>
      </c>
      <c r="M121" s="250" t="str">
        <f aca="false">IF(G121&lt;&gt;"",Υπολογισμοί!G116,"")</f>
        <v/>
      </c>
      <c r="N121" s="251" t="str">
        <f aca="false">IF(G121&lt;&gt;"",'Γενικά Δεδομένα'!$I$4,"")</f>
        <v/>
      </c>
      <c r="O121" s="250" t="str">
        <f aca="false">IF(G121&lt;&gt;"",M121*'Γενικά Δεδομένα'!$I$4,"")</f>
        <v/>
      </c>
      <c r="Q121" s="245" t="str">
        <f aca="false">IF(G121&lt;&gt;"",G121,"")</f>
        <v/>
      </c>
      <c r="R121" s="249" t="str">
        <f aca="false">IF(Q121&lt;&gt;"",H121,"")</f>
        <v/>
      </c>
      <c r="S121" s="252" t="str">
        <f aca="false">IF(Q121&lt;&gt;"",I121,"")</f>
        <v/>
      </c>
      <c r="T121" s="253"/>
      <c r="U121" s="254" t="str">
        <f aca="false">IF(Q121&lt;&gt;"",'Νέα ΦΣ'!D116,"")</f>
        <v/>
      </c>
      <c r="V121" s="233" t="str">
        <f aca="false">IF(Q121&lt;&gt;"",'Νέα ΦΣ'!M116,"")</f>
        <v/>
      </c>
      <c r="W121" s="233" t="str">
        <f aca="false">IF(Q121&lt;&gt;"",V121,"")</f>
        <v/>
      </c>
      <c r="X121" s="233" t="str">
        <f aca="false">IF(Q121&lt;&gt;"",'Νέα ΦΣ'!O116,"")</f>
        <v/>
      </c>
      <c r="Y121" s="248" t="str">
        <f aca="false">IF(Q121&lt;&gt;"",D121+E121,"")</f>
        <v/>
      </c>
      <c r="AA121" s="245" t="str">
        <f aca="false">IF(U121&lt;&gt;"",U121,"")</f>
        <v/>
      </c>
      <c r="AB121" s="249" t="str">
        <f aca="false">IF(AA121&lt;&gt;"",V121,"")</f>
        <v/>
      </c>
      <c r="AC121" s="249" t="str">
        <f aca="false">IF(AA121&lt;&gt;"",W121,"")</f>
        <v/>
      </c>
      <c r="AD121" s="249" t="str">
        <f aca="false">IF(AA121&lt;&gt;"",X121,"")</f>
        <v/>
      </c>
      <c r="AE121" s="249" t="str">
        <f aca="false">IF(Q121&lt;&gt;"",IF(AD121="ΝΑΙ",15,""),"")</f>
        <v/>
      </c>
      <c r="AF121" s="248" t="str">
        <f aca="false">IF(AA121&lt;&gt;"",D121+E121,"")</f>
        <v/>
      </c>
      <c r="AG121" s="249" t="str">
        <f aca="false">IF(AA121&lt;&gt;"",0,"")</f>
        <v/>
      </c>
      <c r="AH121" s="250" t="str">
        <f aca="false">+L121</f>
        <v/>
      </c>
      <c r="AI121" s="250" t="str">
        <f aca="false">IF(AA121&lt;&gt;"",Υπολογισμοί!H116,"")</f>
        <v/>
      </c>
      <c r="AJ121" s="255" t="str">
        <f aca="false">IF(AA121&lt;&gt;"",'Γενικά Δεδομένα'!$I$4,"")</f>
        <v/>
      </c>
      <c r="AK121" s="250" t="str">
        <f aca="false">IF(AA121&lt;&gt;"",AI121*AJ121,"")</f>
        <v/>
      </c>
      <c r="AM121" s="256"/>
      <c r="AO121" s="254"/>
      <c r="AP121" s="233"/>
      <c r="AQ121" s="233"/>
      <c r="AR121" s="233"/>
      <c r="AS121" s="248"/>
      <c r="AT121" s="247"/>
      <c r="AU121" s="247"/>
      <c r="AW121" s="233"/>
      <c r="AX121" s="247"/>
      <c r="AY121" s="247"/>
      <c r="AZ121" s="247"/>
    </row>
    <row r="122" customFormat="false" ht="10.2" hidden="false" customHeight="false" outlineLevel="0" collapsed="false">
      <c r="A122" s="245" t="str">
        <f aca="false">IF('Συμβατικά ΦΣ'!B117&lt;&gt;"",'Συμβατικά ΦΣ'!C117,"")</f>
        <v/>
      </c>
      <c r="B122" s="246" t="str">
        <f aca="false">IF('Συμβατικά ΦΣ'!B117&lt;&gt;"",'Συμβατικά ΦΣ'!I117,"")</f>
        <v/>
      </c>
      <c r="C122" s="247" t="str">
        <f aca="false">IF('Συμβατικά ΦΣ'!B117&lt;&gt;"",'Συμβατικά ΦΣ'!J117,"")</f>
        <v/>
      </c>
      <c r="D122" s="248" t="str">
        <f aca="false">IF('Συμβατικά ΦΣ'!B117&lt;&gt;"",'Συμβατικά ΦΣ'!L117,"")</f>
        <v/>
      </c>
      <c r="E122" s="246" t="str">
        <f aca="false">IF('Συμβατικά ΦΣ'!B117&lt;&gt;"",'Συμβατικά ΦΣ'!K117,"")</f>
        <v/>
      </c>
      <c r="G122" s="245" t="str">
        <f aca="false">IF(A122&lt;&gt;"",A122,"")</f>
        <v/>
      </c>
      <c r="H122" s="249" t="str">
        <f aca="false">IF(G122&lt;&gt;"",B122,"")</f>
        <v/>
      </c>
      <c r="I122" s="247" t="str">
        <f aca="false">IF(G122&lt;&gt;"",C122,"")</f>
        <v/>
      </c>
      <c r="J122" s="248" t="str">
        <f aca="false">IF(G122&lt;&gt;"",D122,"")</f>
        <v/>
      </c>
      <c r="K122" s="248" t="str">
        <f aca="false">IF(G122&lt;&gt;"",E122,"")</f>
        <v/>
      </c>
      <c r="L122" s="247" t="str">
        <f aca="false">IF(G122&lt;&gt;"",'Γενικά Δεδομένα'!$I$6*365,"")</f>
        <v/>
      </c>
      <c r="M122" s="250" t="str">
        <f aca="false">IF(G122&lt;&gt;"",Υπολογισμοί!G117,"")</f>
        <v/>
      </c>
      <c r="N122" s="251" t="str">
        <f aca="false">IF(G122&lt;&gt;"",'Γενικά Δεδομένα'!$I$4,"")</f>
        <v/>
      </c>
      <c r="O122" s="250" t="str">
        <f aca="false">IF(G122&lt;&gt;"",M122*'Γενικά Δεδομένα'!$I$4,"")</f>
        <v/>
      </c>
      <c r="Q122" s="245" t="str">
        <f aca="false">IF(G122&lt;&gt;"",G122,"")</f>
        <v/>
      </c>
      <c r="R122" s="249" t="str">
        <f aca="false">IF(Q122&lt;&gt;"",H122,"")</f>
        <v/>
      </c>
      <c r="S122" s="252" t="str">
        <f aca="false">IF(Q122&lt;&gt;"",I122,"")</f>
        <v/>
      </c>
      <c r="T122" s="253"/>
      <c r="U122" s="254" t="str">
        <f aca="false">IF(Q122&lt;&gt;"",'Νέα ΦΣ'!D117,"")</f>
        <v/>
      </c>
      <c r="V122" s="233" t="str">
        <f aca="false">IF(Q122&lt;&gt;"",'Νέα ΦΣ'!M117,"")</f>
        <v/>
      </c>
      <c r="W122" s="233" t="str">
        <f aca="false">IF(Q122&lt;&gt;"",V122,"")</f>
        <v/>
      </c>
      <c r="X122" s="233" t="str">
        <f aca="false">IF(Q122&lt;&gt;"",'Νέα ΦΣ'!O117,"")</f>
        <v/>
      </c>
      <c r="Y122" s="248" t="str">
        <f aca="false">IF(Q122&lt;&gt;"",D122+E122,"")</f>
        <v/>
      </c>
      <c r="AA122" s="245" t="str">
        <f aca="false">IF(U122&lt;&gt;"",U122,"")</f>
        <v/>
      </c>
      <c r="AB122" s="249" t="str">
        <f aca="false">IF(AA122&lt;&gt;"",V122,"")</f>
        <v/>
      </c>
      <c r="AC122" s="249" t="str">
        <f aca="false">IF(AA122&lt;&gt;"",W122,"")</f>
        <v/>
      </c>
      <c r="AD122" s="249" t="str">
        <f aca="false">IF(AA122&lt;&gt;"",X122,"")</f>
        <v/>
      </c>
      <c r="AE122" s="249" t="str">
        <f aca="false">IF(Q122&lt;&gt;"",IF(AD122="ΝΑΙ",15,""),"")</f>
        <v/>
      </c>
      <c r="AF122" s="248" t="str">
        <f aca="false">IF(AA122&lt;&gt;"",D122+E122,"")</f>
        <v/>
      </c>
      <c r="AG122" s="249" t="str">
        <f aca="false">IF(AA122&lt;&gt;"",0,"")</f>
        <v/>
      </c>
      <c r="AH122" s="250" t="str">
        <f aca="false">+L122</f>
        <v/>
      </c>
      <c r="AI122" s="250" t="str">
        <f aca="false">IF(AA122&lt;&gt;"",Υπολογισμοί!H117,"")</f>
        <v/>
      </c>
      <c r="AJ122" s="255" t="str">
        <f aca="false">IF(AA122&lt;&gt;"",'Γενικά Δεδομένα'!$I$4,"")</f>
        <v/>
      </c>
      <c r="AK122" s="250" t="str">
        <f aca="false">IF(AA122&lt;&gt;"",AI122*AJ122,"")</f>
        <v/>
      </c>
      <c r="AM122" s="256"/>
      <c r="AO122" s="254"/>
      <c r="AP122" s="233"/>
      <c r="AQ122" s="233"/>
      <c r="AR122" s="233"/>
      <c r="AS122" s="248"/>
      <c r="AT122" s="247"/>
      <c r="AU122" s="247"/>
      <c r="AW122" s="233"/>
      <c r="AX122" s="247"/>
      <c r="AY122" s="247"/>
      <c r="AZ122" s="247"/>
    </row>
    <row r="123" customFormat="false" ht="10.2" hidden="false" customHeight="false" outlineLevel="0" collapsed="false">
      <c r="A123" s="245" t="str">
        <f aca="false">IF('Συμβατικά ΦΣ'!B118&lt;&gt;"",'Συμβατικά ΦΣ'!C118,"")</f>
        <v/>
      </c>
      <c r="B123" s="246" t="str">
        <f aca="false">IF('Συμβατικά ΦΣ'!B118&lt;&gt;"",'Συμβατικά ΦΣ'!I118,"")</f>
        <v/>
      </c>
      <c r="C123" s="247" t="str">
        <f aca="false">IF('Συμβατικά ΦΣ'!B118&lt;&gt;"",'Συμβατικά ΦΣ'!J118,"")</f>
        <v/>
      </c>
      <c r="D123" s="248" t="str">
        <f aca="false">IF('Συμβατικά ΦΣ'!B118&lt;&gt;"",'Συμβατικά ΦΣ'!L118,"")</f>
        <v/>
      </c>
      <c r="E123" s="246" t="str">
        <f aca="false">IF('Συμβατικά ΦΣ'!B118&lt;&gt;"",'Συμβατικά ΦΣ'!K118,"")</f>
        <v/>
      </c>
      <c r="G123" s="245" t="str">
        <f aca="false">IF(A123&lt;&gt;"",A123,"")</f>
        <v/>
      </c>
      <c r="H123" s="249" t="str">
        <f aca="false">IF(G123&lt;&gt;"",B123,"")</f>
        <v/>
      </c>
      <c r="I123" s="247" t="str">
        <f aca="false">IF(G123&lt;&gt;"",C123,"")</f>
        <v/>
      </c>
      <c r="J123" s="248" t="str">
        <f aca="false">IF(G123&lt;&gt;"",D123,"")</f>
        <v/>
      </c>
      <c r="K123" s="248" t="str">
        <f aca="false">IF(G123&lt;&gt;"",E123,"")</f>
        <v/>
      </c>
      <c r="L123" s="247" t="str">
        <f aca="false">IF(G123&lt;&gt;"",'Γενικά Δεδομένα'!$I$6*365,"")</f>
        <v/>
      </c>
      <c r="M123" s="250" t="str">
        <f aca="false">IF(G123&lt;&gt;"",Υπολογισμοί!G118,"")</f>
        <v/>
      </c>
      <c r="N123" s="251" t="str">
        <f aca="false">IF(G123&lt;&gt;"",'Γενικά Δεδομένα'!$I$4,"")</f>
        <v/>
      </c>
      <c r="O123" s="250" t="str">
        <f aca="false">IF(G123&lt;&gt;"",M123*'Γενικά Δεδομένα'!$I$4,"")</f>
        <v/>
      </c>
      <c r="Q123" s="245" t="str">
        <f aca="false">IF(G123&lt;&gt;"",G123,"")</f>
        <v/>
      </c>
      <c r="R123" s="249" t="str">
        <f aca="false">IF(Q123&lt;&gt;"",H123,"")</f>
        <v/>
      </c>
      <c r="S123" s="252" t="str">
        <f aca="false">IF(Q123&lt;&gt;"",I123,"")</f>
        <v/>
      </c>
      <c r="T123" s="253"/>
      <c r="U123" s="254" t="str">
        <f aca="false">IF(Q123&lt;&gt;"",'Νέα ΦΣ'!D118,"")</f>
        <v/>
      </c>
      <c r="V123" s="233" t="str">
        <f aca="false">IF(Q123&lt;&gt;"",'Νέα ΦΣ'!M118,"")</f>
        <v/>
      </c>
      <c r="W123" s="233" t="str">
        <f aca="false">IF(Q123&lt;&gt;"",V123,"")</f>
        <v/>
      </c>
      <c r="X123" s="233" t="str">
        <f aca="false">IF(Q123&lt;&gt;"",'Νέα ΦΣ'!O118,"")</f>
        <v/>
      </c>
      <c r="Y123" s="248" t="str">
        <f aca="false">IF(Q123&lt;&gt;"",D123+E123,"")</f>
        <v/>
      </c>
      <c r="AA123" s="245" t="str">
        <f aca="false">IF(U123&lt;&gt;"",U123,"")</f>
        <v/>
      </c>
      <c r="AB123" s="249" t="str">
        <f aca="false">IF(AA123&lt;&gt;"",V123,"")</f>
        <v/>
      </c>
      <c r="AC123" s="249" t="str">
        <f aca="false">IF(AA123&lt;&gt;"",W123,"")</f>
        <v/>
      </c>
      <c r="AD123" s="249" t="str">
        <f aca="false">IF(AA123&lt;&gt;"",X123,"")</f>
        <v/>
      </c>
      <c r="AE123" s="249" t="str">
        <f aca="false">IF(Q123&lt;&gt;"",IF(AD123="ΝΑΙ",15,""),"")</f>
        <v/>
      </c>
      <c r="AF123" s="248" t="str">
        <f aca="false">IF(AA123&lt;&gt;"",D123+E123,"")</f>
        <v/>
      </c>
      <c r="AG123" s="249" t="str">
        <f aca="false">IF(AA123&lt;&gt;"",0,"")</f>
        <v/>
      </c>
      <c r="AH123" s="250" t="str">
        <f aca="false">+L123</f>
        <v/>
      </c>
      <c r="AI123" s="250" t="str">
        <f aca="false">IF(AA123&lt;&gt;"",Υπολογισμοί!H118,"")</f>
        <v/>
      </c>
      <c r="AJ123" s="255" t="str">
        <f aca="false">IF(AA123&lt;&gt;"",'Γενικά Δεδομένα'!$I$4,"")</f>
        <v/>
      </c>
      <c r="AK123" s="250" t="str">
        <f aca="false">IF(AA123&lt;&gt;"",AI123*AJ123,"")</f>
        <v/>
      </c>
      <c r="AM123" s="256"/>
      <c r="AO123" s="254"/>
      <c r="AP123" s="233"/>
      <c r="AQ123" s="233"/>
      <c r="AR123" s="233"/>
      <c r="AS123" s="248"/>
      <c r="AT123" s="247"/>
      <c r="AU123" s="247"/>
      <c r="AW123" s="233"/>
      <c r="AX123" s="247"/>
      <c r="AY123" s="247"/>
      <c r="AZ123" s="247"/>
    </row>
    <row r="124" customFormat="false" ht="10.2" hidden="false" customHeight="false" outlineLevel="0" collapsed="false">
      <c r="A124" s="245" t="str">
        <f aca="false">IF('Συμβατικά ΦΣ'!B119&lt;&gt;"",'Συμβατικά ΦΣ'!C119,"")</f>
        <v/>
      </c>
      <c r="B124" s="246" t="str">
        <f aca="false">IF('Συμβατικά ΦΣ'!B119&lt;&gt;"",'Συμβατικά ΦΣ'!I119,"")</f>
        <v/>
      </c>
      <c r="C124" s="247" t="str">
        <f aca="false">IF('Συμβατικά ΦΣ'!B119&lt;&gt;"",'Συμβατικά ΦΣ'!J119,"")</f>
        <v/>
      </c>
      <c r="D124" s="248" t="str">
        <f aca="false">IF('Συμβατικά ΦΣ'!B119&lt;&gt;"",'Συμβατικά ΦΣ'!L119,"")</f>
        <v/>
      </c>
      <c r="E124" s="246" t="str">
        <f aca="false">IF('Συμβατικά ΦΣ'!B119&lt;&gt;"",'Συμβατικά ΦΣ'!K119,"")</f>
        <v/>
      </c>
      <c r="G124" s="245" t="str">
        <f aca="false">IF(A124&lt;&gt;"",A124,"")</f>
        <v/>
      </c>
      <c r="H124" s="249" t="str">
        <f aca="false">IF(G124&lt;&gt;"",B124,"")</f>
        <v/>
      </c>
      <c r="I124" s="247" t="str">
        <f aca="false">IF(G124&lt;&gt;"",C124,"")</f>
        <v/>
      </c>
      <c r="J124" s="248" t="str">
        <f aca="false">IF(G124&lt;&gt;"",D124,"")</f>
        <v/>
      </c>
      <c r="K124" s="248" t="str">
        <f aca="false">IF(G124&lt;&gt;"",E124,"")</f>
        <v/>
      </c>
      <c r="L124" s="247" t="str">
        <f aca="false">IF(G124&lt;&gt;"",'Γενικά Δεδομένα'!$I$6*365,"")</f>
        <v/>
      </c>
      <c r="M124" s="250" t="str">
        <f aca="false">IF(G124&lt;&gt;"",Υπολογισμοί!G119,"")</f>
        <v/>
      </c>
      <c r="N124" s="251" t="str">
        <f aca="false">IF(G124&lt;&gt;"",'Γενικά Δεδομένα'!$I$4,"")</f>
        <v/>
      </c>
      <c r="O124" s="250" t="str">
        <f aca="false">IF(G124&lt;&gt;"",M124*'Γενικά Δεδομένα'!$I$4,"")</f>
        <v/>
      </c>
      <c r="Q124" s="245" t="str">
        <f aca="false">IF(G124&lt;&gt;"",G124,"")</f>
        <v/>
      </c>
      <c r="R124" s="249" t="str">
        <f aca="false">IF(Q124&lt;&gt;"",H124,"")</f>
        <v/>
      </c>
      <c r="S124" s="252" t="str">
        <f aca="false">IF(Q124&lt;&gt;"",I124,"")</f>
        <v/>
      </c>
      <c r="T124" s="253"/>
      <c r="U124" s="254" t="str">
        <f aca="false">IF(Q124&lt;&gt;"",'Νέα ΦΣ'!D119,"")</f>
        <v/>
      </c>
      <c r="V124" s="233" t="str">
        <f aca="false">IF(Q124&lt;&gt;"",'Νέα ΦΣ'!M119,"")</f>
        <v/>
      </c>
      <c r="W124" s="233" t="str">
        <f aca="false">IF(Q124&lt;&gt;"",V124,"")</f>
        <v/>
      </c>
      <c r="X124" s="233" t="str">
        <f aca="false">IF(Q124&lt;&gt;"",'Νέα ΦΣ'!O119,"")</f>
        <v/>
      </c>
      <c r="Y124" s="248" t="str">
        <f aca="false">IF(Q124&lt;&gt;"",D124+E124,"")</f>
        <v/>
      </c>
      <c r="AA124" s="245" t="str">
        <f aca="false">IF(U124&lt;&gt;"",U124,"")</f>
        <v/>
      </c>
      <c r="AB124" s="249" t="str">
        <f aca="false">IF(AA124&lt;&gt;"",V124,"")</f>
        <v/>
      </c>
      <c r="AC124" s="249" t="str">
        <f aca="false">IF(AA124&lt;&gt;"",W124,"")</f>
        <v/>
      </c>
      <c r="AD124" s="249" t="str">
        <f aca="false">IF(AA124&lt;&gt;"",X124,"")</f>
        <v/>
      </c>
      <c r="AE124" s="249" t="str">
        <f aca="false">IF(Q124&lt;&gt;"",IF(AD124="ΝΑΙ",15,""),"")</f>
        <v/>
      </c>
      <c r="AF124" s="248" t="str">
        <f aca="false">IF(AA124&lt;&gt;"",D124+E124,"")</f>
        <v/>
      </c>
      <c r="AG124" s="249" t="str">
        <f aca="false">IF(AA124&lt;&gt;"",0,"")</f>
        <v/>
      </c>
      <c r="AH124" s="250" t="str">
        <f aca="false">+L124</f>
        <v/>
      </c>
      <c r="AI124" s="250" t="str">
        <f aca="false">IF(AA124&lt;&gt;"",Υπολογισμοί!H119,"")</f>
        <v/>
      </c>
      <c r="AJ124" s="255" t="str">
        <f aca="false">IF(AA124&lt;&gt;"",'Γενικά Δεδομένα'!$I$4,"")</f>
        <v/>
      </c>
      <c r="AK124" s="250" t="str">
        <f aca="false">IF(AA124&lt;&gt;"",AI124*AJ124,"")</f>
        <v/>
      </c>
      <c r="AM124" s="256"/>
      <c r="AO124" s="254"/>
      <c r="AP124" s="233"/>
      <c r="AQ124" s="233"/>
      <c r="AR124" s="233"/>
      <c r="AS124" s="248"/>
      <c r="AT124" s="247"/>
      <c r="AU124" s="247"/>
      <c r="AW124" s="233"/>
      <c r="AX124" s="247"/>
      <c r="AY124" s="247"/>
      <c r="AZ124" s="247"/>
    </row>
    <row r="125" customFormat="false" ht="10.2" hidden="false" customHeight="false" outlineLevel="0" collapsed="false">
      <c r="A125" s="245" t="str">
        <f aca="false">IF('Συμβατικά ΦΣ'!B120&lt;&gt;"",'Συμβατικά ΦΣ'!C120,"")</f>
        <v/>
      </c>
      <c r="B125" s="246" t="str">
        <f aca="false">IF('Συμβατικά ΦΣ'!B120&lt;&gt;"",'Συμβατικά ΦΣ'!I120,"")</f>
        <v/>
      </c>
      <c r="C125" s="247" t="str">
        <f aca="false">IF('Συμβατικά ΦΣ'!B120&lt;&gt;"",'Συμβατικά ΦΣ'!J120,"")</f>
        <v/>
      </c>
      <c r="D125" s="248" t="str">
        <f aca="false">IF('Συμβατικά ΦΣ'!B120&lt;&gt;"",'Συμβατικά ΦΣ'!L120,"")</f>
        <v/>
      </c>
      <c r="E125" s="246" t="str">
        <f aca="false">IF('Συμβατικά ΦΣ'!B120&lt;&gt;"",'Συμβατικά ΦΣ'!K120,"")</f>
        <v/>
      </c>
      <c r="G125" s="245" t="str">
        <f aca="false">IF(A125&lt;&gt;"",A125,"")</f>
        <v/>
      </c>
      <c r="H125" s="249" t="str">
        <f aca="false">IF(G125&lt;&gt;"",B125,"")</f>
        <v/>
      </c>
      <c r="I125" s="247" t="str">
        <f aca="false">IF(G125&lt;&gt;"",C125,"")</f>
        <v/>
      </c>
      <c r="J125" s="248" t="str">
        <f aca="false">IF(G125&lt;&gt;"",D125,"")</f>
        <v/>
      </c>
      <c r="K125" s="248" t="str">
        <f aca="false">IF(G125&lt;&gt;"",E125,"")</f>
        <v/>
      </c>
      <c r="L125" s="247" t="str">
        <f aca="false">IF(G125&lt;&gt;"",'Γενικά Δεδομένα'!$I$6*365,"")</f>
        <v/>
      </c>
      <c r="M125" s="250" t="str">
        <f aca="false">IF(G125&lt;&gt;"",Υπολογισμοί!G120,"")</f>
        <v/>
      </c>
      <c r="N125" s="251" t="str">
        <f aca="false">IF(G125&lt;&gt;"",'Γενικά Δεδομένα'!$I$4,"")</f>
        <v/>
      </c>
      <c r="O125" s="250" t="str">
        <f aca="false">IF(G125&lt;&gt;"",M125*'Γενικά Δεδομένα'!$I$4,"")</f>
        <v/>
      </c>
      <c r="Q125" s="245" t="str">
        <f aca="false">IF(G125&lt;&gt;"",G125,"")</f>
        <v/>
      </c>
      <c r="R125" s="249" t="str">
        <f aca="false">IF(Q125&lt;&gt;"",H125,"")</f>
        <v/>
      </c>
      <c r="S125" s="252" t="str">
        <f aca="false">IF(Q125&lt;&gt;"",I125,"")</f>
        <v/>
      </c>
      <c r="T125" s="253"/>
      <c r="U125" s="254" t="str">
        <f aca="false">IF(Q125&lt;&gt;"",'Νέα ΦΣ'!D120,"")</f>
        <v/>
      </c>
      <c r="V125" s="233" t="str">
        <f aca="false">IF(Q125&lt;&gt;"",'Νέα ΦΣ'!M120,"")</f>
        <v/>
      </c>
      <c r="W125" s="233" t="str">
        <f aca="false">IF(Q125&lt;&gt;"",V125,"")</f>
        <v/>
      </c>
      <c r="X125" s="233" t="str">
        <f aca="false">IF(Q125&lt;&gt;"",'Νέα ΦΣ'!O120,"")</f>
        <v/>
      </c>
      <c r="Y125" s="248" t="str">
        <f aca="false">IF(Q125&lt;&gt;"",D125+E125,"")</f>
        <v/>
      </c>
      <c r="AA125" s="245" t="str">
        <f aca="false">IF(U125&lt;&gt;"",U125,"")</f>
        <v/>
      </c>
      <c r="AB125" s="249" t="str">
        <f aca="false">IF(AA125&lt;&gt;"",V125,"")</f>
        <v/>
      </c>
      <c r="AC125" s="249" t="str">
        <f aca="false">IF(AA125&lt;&gt;"",W125,"")</f>
        <v/>
      </c>
      <c r="AD125" s="249" t="str">
        <f aca="false">IF(AA125&lt;&gt;"",X125,"")</f>
        <v/>
      </c>
      <c r="AE125" s="249" t="str">
        <f aca="false">IF(Q125&lt;&gt;"",IF(AD125="ΝΑΙ",15,""),"")</f>
        <v/>
      </c>
      <c r="AF125" s="248" t="str">
        <f aca="false">IF(AA125&lt;&gt;"",D125+E125,"")</f>
        <v/>
      </c>
      <c r="AG125" s="249" t="str">
        <f aca="false">IF(AA125&lt;&gt;"",0,"")</f>
        <v/>
      </c>
      <c r="AH125" s="250" t="str">
        <f aca="false">+L125</f>
        <v/>
      </c>
      <c r="AI125" s="250" t="str">
        <f aca="false">IF(AA125&lt;&gt;"",Υπολογισμοί!H120,"")</f>
        <v/>
      </c>
      <c r="AJ125" s="255" t="str">
        <f aca="false">IF(AA125&lt;&gt;"",'Γενικά Δεδομένα'!$I$4,"")</f>
        <v/>
      </c>
      <c r="AK125" s="250" t="str">
        <f aca="false">IF(AA125&lt;&gt;"",AI125*AJ125,"")</f>
        <v/>
      </c>
      <c r="AM125" s="256"/>
      <c r="AO125" s="254"/>
      <c r="AP125" s="233"/>
      <c r="AQ125" s="233"/>
      <c r="AR125" s="233"/>
      <c r="AS125" s="248"/>
      <c r="AT125" s="247"/>
      <c r="AU125" s="247"/>
      <c r="AW125" s="233"/>
      <c r="AX125" s="247"/>
      <c r="AY125" s="247"/>
      <c r="AZ125" s="247"/>
    </row>
    <row r="126" customFormat="false" ht="10.2" hidden="false" customHeight="false" outlineLevel="0" collapsed="false">
      <c r="A126" s="245" t="str">
        <f aca="false">IF('Συμβατικά ΦΣ'!B121&lt;&gt;"",'Συμβατικά ΦΣ'!C121,"")</f>
        <v/>
      </c>
      <c r="B126" s="246" t="str">
        <f aca="false">IF('Συμβατικά ΦΣ'!B121&lt;&gt;"",'Συμβατικά ΦΣ'!I121,"")</f>
        <v/>
      </c>
      <c r="C126" s="247" t="str">
        <f aca="false">IF('Συμβατικά ΦΣ'!B121&lt;&gt;"",'Συμβατικά ΦΣ'!J121,"")</f>
        <v/>
      </c>
      <c r="D126" s="248" t="str">
        <f aca="false">IF('Συμβατικά ΦΣ'!B121&lt;&gt;"",'Συμβατικά ΦΣ'!L121,"")</f>
        <v/>
      </c>
      <c r="E126" s="246" t="str">
        <f aca="false">IF('Συμβατικά ΦΣ'!B121&lt;&gt;"",'Συμβατικά ΦΣ'!K121,"")</f>
        <v/>
      </c>
      <c r="G126" s="245" t="str">
        <f aca="false">IF(A126&lt;&gt;"",A126,"")</f>
        <v/>
      </c>
      <c r="H126" s="249" t="str">
        <f aca="false">IF(G126&lt;&gt;"",B126,"")</f>
        <v/>
      </c>
      <c r="I126" s="247" t="str">
        <f aca="false">IF(G126&lt;&gt;"",C126,"")</f>
        <v/>
      </c>
      <c r="J126" s="248" t="str">
        <f aca="false">IF(G126&lt;&gt;"",D126,"")</f>
        <v/>
      </c>
      <c r="K126" s="248" t="str">
        <f aca="false">IF(G126&lt;&gt;"",E126,"")</f>
        <v/>
      </c>
      <c r="L126" s="247" t="str">
        <f aca="false">IF(G126&lt;&gt;"",'Γενικά Δεδομένα'!$I$6*365,"")</f>
        <v/>
      </c>
      <c r="M126" s="250" t="str">
        <f aca="false">IF(G126&lt;&gt;"",Υπολογισμοί!G121,"")</f>
        <v/>
      </c>
      <c r="N126" s="251" t="str">
        <f aca="false">IF(G126&lt;&gt;"",'Γενικά Δεδομένα'!$I$4,"")</f>
        <v/>
      </c>
      <c r="O126" s="250" t="str">
        <f aca="false">IF(G126&lt;&gt;"",M126*'Γενικά Δεδομένα'!$I$4,"")</f>
        <v/>
      </c>
      <c r="Q126" s="245" t="str">
        <f aca="false">IF(G126&lt;&gt;"",G126,"")</f>
        <v/>
      </c>
      <c r="R126" s="249" t="str">
        <f aca="false">IF(Q126&lt;&gt;"",H126,"")</f>
        <v/>
      </c>
      <c r="S126" s="252" t="str">
        <f aca="false">IF(Q126&lt;&gt;"",I126,"")</f>
        <v/>
      </c>
      <c r="T126" s="253"/>
      <c r="U126" s="254" t="str">
        <f aca="false">IF(Q126&lt;&gt;"",'Νέα ΦΣ'!D121,"")</f>
        <v/>
      </c>
      <c r="V126" s="233" t="str">
        <f aca="false">IF(Q126&lt;&gt;"",'Νέα ΦΣ'!M121,"")</f>
        <v/>
      </c>
      <c r="W126" s="233" t="str">
        <f aca="false">IF(Q126&lt;&gt;"",V126,"")</f>
        <v/>
      </c>
      <c r="X126" s="233" t="str">
        <f aca="false">IF(Q126&lt;&gt;"",'Νέα ΦΣ'!O121,"")</f>
        <v/>
      </c>
      <c r="Y126" s="248" t="str">
        <f aca="false">IF(Q126&lt;&gt;"",D126+E126,"")</f>
        <v/>
      </c>
      <c r="AA126" s="245" t="str">
        <f aca="false">IF(U126&lt;&gt;"",U126,"")</f>
        <v/>
      </c>
      <c r="AB126" s="249" t="str">
        <f aca="false">IF(AA126&lt;&gt;"",V126,"")</f>
        <v/>
      </c>
      <c r="AC126" s="249" t="str">
        <f aca="false">IF(AA126&lt;&gt;"",W126,"")</f>
        <v/>
      </c>
      <c r="AD126" s="249" t="str">
        <f aca="false">IF(AA126&lt;&gt;"",X126,"")</f>
        <v/>
      </c>
      <c r="AE126" s="249" t="str">
        <f aca="false">IF(Q126&lt;&gt;"",IF(AD126="ΝΑΙ",15,""),"")</f>
        <v/>
      </c>
      <c r="AF126" s="248" t="str">
        <f aca="false">IF(AA126&lt;&gt;"",D126+E126,"")</f>
        <v/>
      </c>
      <c r="AG126" s="249" t="str">
        <f aca="false">IF(AA126&lt;&gt;"",0,"")</f>
        <v/>
      </c>
      <c r="AH126" s="250" t="str">
        <f aca="false">+L126</f>
        <v/>
      </c>
      <c r="AI126" s="250" t="str">
        <f aca="false">IF(AA126&lt;&gt;"",Υπολογισμοί!H121,"")</f>
        <v/>
      </c>
      <c r="AJ126" s="255" t="str">
        <f aca="false">IF(AA126&lt;&gt;"",'Γενικά Δεδομένα'!$I$4,"")</f>
        <v/>
      </c>
      <c r="AK126" s="250" t="str">
        <f aca="false">IF(AA126&lt;&gt;"",AI126*AJ126,"")</f>
        <v/>
      </c>
      <c r="AM126" s="256"/>
      <c r="AO126" s="254"/>
      <c r="AP126" s="233"/>
      <c r="AQ126" s="233"/>
      <c r="AR126" s="233"/>
      <c r="AS126" s="248"/>
      <c r="AT126" s="247"/>
      <c r="AU126" s="247"/>
      <c r="AW126" s="233"/>
      <c r="AX126" s="247"/>
      <c r="AY126" s="247"/>
      <c r="AZ126" s="247"/>
    </row>
    <row r="127" customFormat="false" ht="10.2" hidden="false" customHeight="false" outlineLevel="0" collapsed="false">
      <c r="A127" s="245" t="str">
        <f aca="false">IF('Συμβατικά ΦΣ'!B122&lt;&gt;"",'Συμβατικά ΦΣ'!C122,"")</f>
        <v/>
      </c>
      <c r="B127" s="246" t="str">
        <f aca="false">IF('Συμβατικά ΦΣ'!B122&lt;&gt;"",'Συμβατικά ΦΣ'!I122,"")</f>
        <v/>
      </c>
      <c r="C127" s="247" t="str">
        <f aca="false">IF('Συμβατικά ΦΣ'!B122&lt;&gt;"",'Συμβατικά ΦΣ'!J122,"")</f>
        <v/>
      </c>
      <c r="D127" s="248" t="str">
        <f aca="false">IF('Συμβατικά ΦΣ'!B122&lt;&gt;"",'Συμβατικά ΦΣ'!L122,"")</f>
        <v/>
      </c>
      <c r="E127" s="246" t="str">
        <f aca="false">IF('Συμβατικά ΦΣ'!B122&lt;&gt;"",'Συμβατικά ΦΣ'!K122,"")</f>
        <v/>
      </c>
      <c r="G127" s="245" t="str">
        <f aca="false">IF(A127&lt;&gt;"",A127,"")</f>
        <v/>
      </c>
      <c r="H127" s="249" t="str">
        <f aca="false">IF(G127&lt;&gt;"",B127,"")</f>
        <v/>
      </c>
      <c r="I127" s="247" t="str">
        <f aca="false">IF(G127&lt;&gt;"",C127,"")</f>
        <v/>
      </c>
      <c r="J127" s="248" t="str">
        <f aca="false">IF(G127&lt;&gt;"",D127,"")</f>
        <v/>
      </c>
      <c r="K127" s="248" t="str">
        <f aca="false">IF(G127&lt;&gt;"",E127,"")</f>
        <v/>
      </c>
      <c r="L127" s="247" t="str">
        <f aca="false">IF(G127&lt;&gt;"",'Γενικά Δεδομένα'!$I$6*365,"")</f>
        <v/>
      </c>
      <c r="M127" s="250" t="str">
        <f aca="false">IF(G127&lt;&gt;"",Υπολογισμοί!G122,"")</f>
        <v/>
      </c>
      <c r="N127" s="251" t="str">
        <f aca="false">IF(G127&lt;&gt;"",'Γενικά Δεδομένα'!$I$4,"")</f>
        <v/>
      </c>
      <c r="O127" s="250" t="str">
        <f aca="false">IF(G127&lt;&gt;"",M127*'Γενικά Δεδομένα'!$I$4,"")</f>
        <v/>
      </c>
      <c r="Q127" s="245" t="str">
        <f aca="false">IF(G127&lt;&gt;"",G127,"")</f>
        <v/>
      </c>
      <c r="R127" s="249" t="str">
        <f aca="false">IF(Q127&lt;&gt;"",H127,"")</f>
        <v/>
      </c>
      <c r="S127" s="252" t="str">
        <f aca="false">IF(Q127&lt;&gt;"",I127,"")</f>
        <v/>
      </c>
      <c r="T127" s="253"/>
      <c r="U127" s="254" t="str">
        <f aca="false">IF(Q127&lt;&gt;"",'Νέα ΦΣ'!D122,"")</f>
        <v/>
      </c>
      <c r="V127" s="233" t="str">
        <f aca="false">IF(Q127&lt;&gt;"",'Νέα ΦΣ'!M122,"")</f>
        <v/>
      </c>
      <c r="W127" s="233" t="str">
        <f aca="false">IF(Q127&lt;&gt;"",V127,"")</f>
        <v/>
      </c>
      <c r="X127" s="233" t="str">
        <f aca="false">IF(Q127&lt;&gt;"",'Νέα ΦΣ'!O122,"")</f>
        <v/>
      </c>
      <c r="Y127" s="248" t="str">
        <f aca="false">IF(Q127&lt;&gt;"",D127+E127,"")</f>
        <v/>
      </c>
      <c r="AA127" s="245" t="str">
        <f aca="false">IF(U127&lt;&gt;"",U127,"")</f>
        <v/>
      </c>
      <c r="AB127" s="249" t="str">
        <f aca="false">IF(AA127&lt;&gt;"",V127,"")</f>
        <v/>
      </c>
      <c r="AC127" s="249" t="str">
        <f aca="false">IF(AA127&lt;&gt;"",W127,"")</f>
        <v/>
      </c>
      <c r="AD127" s="249" t="str">
        <f aca="false">IF(AA127&lt;&gt;"",X127,"")</f>
        <v/>
      </c>
      <c r="AE127" s="249" t="str">
        <f aca="false">IF(Q127&lt;&gt;"",IF(AD127="ΝΑΙ",15,""),"")</f>
        <v/>
      </c>
      <c r="AF127" s="248" t="str">
        <f aca="false">IF(AA127&lt;&gt;"",D127+E127,"")</f>
        <v/>
      </c>
      <c r="AG127" s="249" t="str">
        <f aca="false">IF(AA127&lt;&gt;"",0,"")</f>
        <v/>
      </c>
      <c r="AH127" s="250" t="str">
        <f aca="false">+L127</f>
        <v/>
      </c>
      <c r="AI127" s="250" t="str">
        <f aca="false">IF(AA127&lt;&gt;"",Υπολογισμοί!H122,"")</f>
        <v/>
      </c>
      <c r="AJ127" s="255" t="str">
        <f aca="false">IF(AA127&lt;&gt;"",'Γενικά Δεδομένα'!$I$4,"")</f>
        <v/>
      </c>
      <c r="AK127" s="250" t="str">
        <f aca="false">IF(AA127&lt;&gt;"",AI127*AJ127,"")</f>
        <v/>
      </c>
      <c r="AM127" s="256"/>
      <c r="AO127" s="254"/>
      <c r="AP127" s="233"/>
      <c r="AQ127" s="233"/>
      <c r="AR127" s="233"/>
      <c r="AS127" s="248"/>
      <c r="AT127" s="247"/>
      <c r="AU127" s="247"/>
      <c r="AW127" s="233"/>
      <c r="AX127" s="247"/>
      <c r="AY127" s="247"/>
      <c r="AZ127" s="247"/>
    </row>
    <row r="128" customFormat="false" ht="10.2" hidden="false" customHeight="false" outlineLevel="0" collapsed="false">
      <c r="A128" s="245" t="str">
        <f aca="false">IF('Συμβατικά ΦΣ'!B123&lt;&gt;"",'Συμβατικά ΦΣ'!C123,"")</f>
        <v/>
      </c>
      <c r="B128" s="246" t="str">
        <f aca="false">IF('Συμβατικά ΦΣ'!B123&lt;&gt;"",'Συμβατικά ΦΣ'!I123,"")</f>
        <v/>
      </c>
      <c r="C128" s="247" t="str">
        <f aca="false">IF('Συμβατικά ΦΣ'!B123&lt;&gt;"",'Συμβατικά ΦΣ'!J123,"")</f>
        <v/>
      </c>
      <c r="D128" s="248" t="str">
        <f aca="false">IF('Συμβατικά ΦΣ'!B123&lt;&gt;"",'Συμβατικά ΦΣ'!L123,"")</f>
        <v/>
      </c>
      <c r="E128" s="246" t="str">
        <f aca="false">IF('Συμβατικά ΦΣ'!B123&lt;&gt;"",'Συμβατικά ΦΣ'!K123,"")</f>
        <v/>
      </c>
      <c r="G128" s="245" t="str">
        <f aca="false">IF(A128&lt;&gt;"",A128,"")</f>
        <v/>
      </c>
      <c r="H128" s="249" t="str">
        <f aca="false">IF(G128&lt;&gt;"",B128,"")</f>
        <v/>
      </c>
      <c r="I128" s="247" t="str">
        <f aca="false">IF(G128&lt;&gt;"",C128,"")</f>
        <v/>
      </c>
      <c r="J128" s="248" t="str">
        <f aca="false">IF(G128&lt;&gt;"",D128,"")</f>
        <v/>
      </c>
      <c r="K128" s="248" t="str">
        <f aca="false">IF(G128&lt;&gt;"",E128,"")</f>
        <v/>
      </c>
      <c r="L128" s="247" t="str">
        <f aca="false">IF(G128&lt;&gt;"",'Γενικά Δεδομένα'!$I$6*365,"")</f>
        <v/>
      </c>
      <c r="M128" s="250" t="str">
        <f aca="false">IF(G128&lt;&gt;"",Υπολογισμοί!G123,"")</f>
        <v/>
      </c>
      <c r="N128" s="251" t="str">
        <f aca="false">IF(G128&lt;&gt;"",'Γενικά Δεδομένα'!$I$4,"")</f>
        <v/>
      </c>
      <c r="O128" s="250" t="str">
        <f aca="false">IF(G128&lt;&gt;"",M128*'Γενικά Δεδομένα'!$I$4,"")</f>
        <v/>
      </c>
      <c r="Q128" s="245" t="str">
        <f aca="false">IF(G128&lt;&gt;"",G128,"")</f>
        <v/>
      </c>
      <c r="R128" s="249" t="str">
        <f aca="false">IF(Q128&lt;&gt;"",H128,"")</f>
        <v/>
      </c>
      <c r="S128" s="252" t="str">
        <f aca="false">IF(Q128&lt;&gt;"",I128,"")</f>
        <v/>
      </c>
      <c r="T128" s="253"/>
      <c r="U128" s="254" t="str">
        <f aca="false">IF(Q128&lt;&gt;"",'Νέα ΦΣ'!D123,"")</f>
        <v/>
      </c>
      <c r="V128" s="233" t="str">
        <f aca="false">IF(Q128&lt;&gt;"",'Νέα ΦΣ'!M123,"")</f>
        <v/>
      </c>
      <c r="W128" s="233" t="str">
        <f aca="false">IF(Q128&lt;&gt;"",V128,"")</f>
        <v/>
      </c>
      <c r="X128" s="233" t="str">
        <f aca="false">IF(Q128&lt;&gt;"",'Νέα ΦΣ'!O123,"")</f>
        <v/>
      </c>
      <c r="Y128" s="248" t="str">
        <f aca="false">IF(Q128&lt;&gt;"",D128+E128,"")</f>
        <v/>
      </c>
      <c r="AA128" s="245" t="str">
        <f aca="false">IF(U128&lt;&gt;"",U128,"")</f>
        <v/>
      </c>
      <c r="AB128" s="249" t="str">
        <f aca="false">IF(AA128&lt;&gt;"",V128,"")</f>
        <v/>
      </c>
      <c r="AC128" s="249" t="str">
        <f aca="false">IF(AA128&lt;&gt;"",W128,"")</f>
        <v/>
      </c>
      <c r="AD128" s="249" t="str">
        <f aca="false">IF(AA128&lt;&gt;"",X128,"")</f>
        <v/>
      </c>
      <c r="AE128" s="249" t="str">
        <f aca="false">IF(Q128&lt;&gt;"",IF(AD128="ΝΑΙ",15,""),"")</f>
        <v/>
      </c>
      <c r="AF128" s="248" t="str">
        <f aca="false">IF(AA128&lt;&gt;"",D128+E128,"")</f>
        <v/>
      </c>
      <c r="AG128" s="249" t="str">
        <f aca="false">IF(AA128&lt;&gt;"",0,"")</f>
        <v/>
      </c>
      <c r="AH128" s="250" t="str">
        <f aca="false">+L128</f>
        <v/>
      </c>
      <c r="AI128" s="250" t="str">
        <f aca="false">IF(AA128&lt;&gt;"",Υπολογισμοί!H123,"")</f>
        <v/>
      </c>
      <c r="AJ128" s="255" t="str">
        <f aca="false">IF(AA128&lt;&gt;"",'Γενικά Δεδομένα'!$I$4,"")</f>
        <v/>
      </c>
      <c r="AK128" s="250" t="str">
        <f aca="false">IF(AA128&lt;&gt;"",AI128*AJ128,"")</f>
        <v/>
      </c>
      <c r="AM128" s="256"/>
      <c r="AO128" s="254"/>
      <c r="AP128" s="233"/>
      <c r="AQ128" s="233"/>
      <c r="AR128" s="233"/>
      <c r="AS128" s="248"/>
      <c r="AT128" s="247"/>
      <c r="AU128" s="247"/>
      <c r="AW128" s="233"/>
      <c r="AX128" s="247"/>
      <c r="AY128" s="247"/>
      <c r="AZ128" s="247"/>
    </row>
    <row r="129" customFormat="false" ht="10.2" hidden="false" customHeight="false" outlineLevel="0" collapsed="false">
      <c r="A129" s="245" t="str">
        <f aca="false">IF('Συμβατικά ΦΣ'!B124&lt;&gt;"",'Συμβατικά ΦΣ'!C124,"")</f>
        <v/>
      </c>
      <c r="B129" s="246" t="str">
        <f aca="false">IF('Συμβατικά ΦΣ'!B124&lt;&gt;"",'Συμβατικά ΦΣ'!I124,"")</f>
        <v/>
      </c>
      <c r="C129" s="247" t="str">
        <f aca="false">IF('Συμβατικά ΦΣ'!B124&lt;&gt;"",'Συμβατικά ΦΣ'!J124,"")</f>
        <v/>
      </c>
      <c r="D129" s="248" t="str">
        <f aca="false">IF('Συμβατικά ΦΣ'!B124&lt;&gt;"",'Συμβατικά ΦΣ'!L124,"")</f>
        <v/>
      </c>
      <c r="E129" s="246" t="str">
        <f aca="false">IF('Συμβατικά ΦΣ'!B124&lt;&gt;"",'Συμβατικά ΦΣ'!K124,"")</f>
        <v/>
      </c>
      <c r="G129" s="245" t="str">
        <f aca="false">IF(A129&lt;&gt;"",A129,"")</f>
        <v/>
      </c>
      <c r="H129" s="249" t="str">
        <f aca="false">IF(G129&lt;&gt;"",B129,"")</f>
        <v/>
      </c>
      <c r="I129" s="247" t="str">
        <f aca="false">IF(G129&lt;&gt;"",C129,"")</f>
        <v/>
      </c>
      <c r="J129" s="248" t="str">
        <f aca="false">IF(G129&lt;&gt;"",D129,"")</f>
        <v/>
      </c>
      <c r="K129" s="248" t="str">
        <f aca="false">IF(G129&lt;&gt;"",E129,"")</f>
        <v/>
      </c>
      <c r="L129" s="247" t="str">
        <f aca="false">IF(G129&lt;&gt;"",'Γενικά Δεδομένα'!$I$6*365,"")</f>
        <v/>
      </c>
      <c r="M129" s="250" t="str">
        <f aca="false">IF(G129&lt;&gt;"",Υπολογισμοί!G124,"")</f>
        <v/>
      </c>
      <c r="N129" s="251" t="str">
        <f aca="false">IF(G129&lt;&gt;"",'Γενικά Δεδομένα'!$I$4,"")</f>
        <v/>
      </c>
      <c r="O129" s="250" t="str">
        <f aca="false">IF(G129&lt;&gt;"",M129*'Γενικά Δεδομένα'!$I$4,"")</f>
        <v/>
      </c>
      <c r="Q129" s="245" t="str">
        <f aca="false">IF(G129&lt;&gt;"",G129,"")</f>
        <v/>
      </c>
      <c r="R129" s="249" t="str">
        <f aca="false">IF(Q129&lt;&gt;"",H129,"")</f>
        <v/>
      </c>
      <c r="S129" s="252" t="str">
        <f aca="false">IF(Q129&lt;&gt;"",I129,"")</f>
        <v/>
      </c>
      <c r="T129" s="253"/>
      <c r="U129" s="254" t="str">
        <f aca="false">IF(Q129&lt;&gt;"",'Νέα ΦΣ'!D124,"")</f>
        <v/>
      </c>
      <c r="V129" s="233" t="str">
        <f aca="false">IF(Q129&lt;&gt;"",'Νέα ΦΣ'!M124,"")</f>
        <v/>
      </c>
      <c r="W129" s="233" t="str">
        <f aca="false">IF(Q129&lt;&gt;"",V129,"")</f>
        <v/>
      </c>
      <c r="X129" s="233" t="str">
        <f aca="false">IF(Q129&lt;&gt;"",'Νέα ΦΣ'!O124,"")</f>
        <v/>
      </c>
      <c r="Y129" s="248" t="str">
        <f aca="false">IF(Q129&lt;&gt;"",D129+E129,"")</f>
        <v/>
      </c>
      <c r="AA129" s="245" t="str">
        <f aca="false">IF(U129&lt;&gt;"",U129,"")</f>
        <v/>
      </c>
      <c r="AB129" s="249" t="str">
        <f aca="false">IF(AA129&lt;&gt;"",V129,"")</f>
        <v/>
      </c>
      <c r="AC129" s="249" t="str">
        <f aca="false">IF(AA129&lt;&gt;"",W129,"")</f>
        <v/>
      </c>
      <c r="AD129" s="249" t="str">
        <f aca="false">IF(AA129&lt;&gt;"",X129,"")</f>
        <v/>
      </c>
      <c r="AE129" s="249" t="str">
        <f aca="false">IF(Q129&lt;&gt;"",IF(AD129="ΝΑΙ",15,""),"")</f>
        <v/>
      </c>
      <c r="AF129" s="248" t="str">
        <f aca="false">IF(AA129&lt;&gt;"",D129+E129,"")</f>
        <v/>
      </c>
      <c r="AG129" s="249" t="str">
        <f aca="false">IF(AA129&lt;&gt;"",0,"")</f>
        <v/>
      </c>
      <c r="AH129" s="250" t="str">
        <f aca="false">+L129</f>
        <v/>
      </c>
      <c r="AI129" s="250" t="str">
        <f aca="false">IF(AA129&lt;&gt;"",Υπολογισμοί!H124,"")</f>
        <v/>
      </c>
      <c r="AJ129" s="255" t="str">
        <f aca="false">IF(AA129&lt;&gt;"",'Γενικά Δεδομένα'!$I$4,"")</f>
        <v/>
      </c>
      <c r="AK129" s="250" t="str">
        <f aca="false">IF(AA129&lt;&gt;"",AI129*AJ129,"")</f>
        <v/>
      </c>
      <c r="AM129" s="256"/>
      <c r="AO129" s="254"/>
      <c r="AP129" s="233"/>
      <c r="AQ129" s="233"/>
      <c r="AR129" s="233"/>
      <c r="AS129" s="248"/>
      <c r="AT129" s="247"/>
      <c r="AU129" s="247"/>
      <c r="AW129" s="233"/>
      <c r="AX129" s="247"/>
      <c r="AY129" s="247"/>
      <c r="AZ129" s="247"/>
    </row>
    <row r="130" customFormat="false" ht="10.2" hidden="false" customHeight="false" outlineLevel="0" collapsed="false">
      <c r="A130" s="245" t="str">
        <f aca="false">IF('Συμβατικά ΦΣ'!B125&lt;&gt;"",'Συμβατικά ΦΣ'!C125,"")</f>
        <v/>
      </c>
      <c r="B130" s="246" t="str">
        <f aca="false">IF('Συμβατικά ΦΣ'!B125&lt;&gt;"",'Συμβατικά ΦΣ'!I125,"")</f>
        <v/>
      </c>
      <c r="C130" s="247" t="str">
        <f aca="false">IF('Συμβατικά ΦΣ'!B125&lt;&gt;"",'Συμβατικά ΦΣ'!J125,"")</f>
        <v/>
      </c>
      <c r="D130" s="248" t="str">
        <f aca="false">IF('Συμβατικά ΦΣ'!B125&lt;&gt;"",'Συμβατικά ΦΣ'!L125,"")</f>
        <v/>
      </c>
      <c r="E130" s="246" t="str">
        <f aca="false">IF('Συμβατικά ΦΣ'!B125&lt;&gt;"",'Συμβατικά ΦΣ'!K125,"")</f>
        <v/>
      </c>
      <c r="G130" s="245" t="str">
        <f aca="false">IF(A130&lt;&gt;"",A130,"")</f>
        <v/>
      </c>
      <c r="H130" s="249" t="str">
        <f aca="false">IF(G130&lt;&gt;"",B130,"")</f>
        <v/>
      </c>
      <c r="I130" s="247" t="str">
        <f aca="false">IF(G130&lt;&gt;"",C130,"")</f>
        <v/>
      </c>
      <c r="J130" s="248" t="str">
        <f aca="false">IF(G130&lt;&gt;"",D130,"")</f>
        <v/>
      </c>
      <c r="K130" s="248" t="str">
        <f aca="false">IF(G130&lt;&gt;"",E130,"")</f>
        <v/>
      </c>
      <c r="L130" s="247" t="str">
        <f aca="false">IF(G130&lt;&gt;"",'Γενικά Δεδομένα'!$I$6*365,"")</f>
        <v/>
      </c>
      <c r="M130" s="250" t="str">
        <f aca="false">IF(G130&lt;&gt;"",Υπολογισμοί!G125,"")</f>
        <v/>
      </c>
      <c r="N130" s="251" t="str">
        <f aca="false">IF(G130&lt;&gt;"",'Γενικά Δεδομένα'!$I$4,"")</f>
        <v/>
      </c>
      <c r="O130" s="250" t="str">
        <f aca="false">IF(G130&lt;&gt;"",M130*'Γενικά Δεδομένα'!$I$4,"")</f>
        <v/>
      </c>
      <c r="Q130" s="245" t="str">
        <f aca="false">IF(G130&lt;&gt;"",G130,"")</f>
        <v/>
      </c>
      <c r="R130" s="249" t="str">
        <f aca="false">IF(Q130&lt;&gt;"",H130,"")</f>
        <v/>
      </c>
      <c r="S130" s="252" t="str">
        <f aca="false">IF(Q130&lt;&gt;"",I130,"")</f>
        <v/>
      </c>
      <c r="T130" s="253"/>
      <c r="U130" s="254" t="str">
        <f aca="false">IF(Q130&lt;&gt;"",'Νέα ΦΣ'!D125,"")</f>
        <v/>
      </c>
      <c r="V130" s="233" t="str">
        <f aca="false">IF(Q130&lt;&gt;"",'Νέα ΦΣ'!M125,"")</f>
        <v/>
      </c>
      <c r="W130" s="233" t="str">
        <f aca="false">IF(Q130&lt;&gt;"",V130,"")</f>
        <v/>
      </c>
      <c r="X130" s="233" t="str">
        <f aca="false">IF(Q130&lt;&gt;"",'Νέα ΦΣ'!O125,"")</f>
        <v/>
      </c>
      <c r="Y130" s="248" t="str">
        <f aca="false">IF(Q130&lt;&gt;"",D130+E130,"")</f>
        <v/>
      </c>
      <c r="AA130" s="245" t="str">
        <f aca="false">IF(U130&lt;&gt;"",U130,"")</f>
        <v/>
      </c>
      <c r="AB130" s="249" t="str">
        <f aca="false">IF(AA130&lt;&gt;"",V130,"")</f>
        <v/>
      </c>
      <c r="AC130" s="249" t="str">
        <f aca="false">IF(AA130&lt;&gt;"",W130,"")</f>
        <v/>
      </c>
      <c r="AD130" s="249" t="str">
        <f aca="false">IF(AA130&lt;&gt;"",X130,"")</f>
        <v/>
      </c>
      <c r="AE130" s="249" t="str">
        <f aca="false">IF(Q130&lt;&gt;"",IF(AD130="ΝΑΙ",15,""),"")</f>
        <v/>
      </c>
      <c r="AF130" s="248" t="str">
        <f aca="false">IF(AA130&lt;&gt;"",D130+E130,"")</f>
        <v/>
      </c>
      <c r="AG130" s="249" t="str">
        <f aca="false">IF(AA130&lt;&gt;"",0,"")</f>
        <v/>
      </c>
      <c r="AH130" s="250" t="str">
        <f aca="false">+L130</f>
        <v/>
      </c>
      <c r="AI130" s="250" t="str">
        <f aca="false">IF(AA130&lt;&gt;"",Υπολογισμοί!H125,"")</f>
        <v/>
      </c>
      <c r="AJ130" s="255" t="str">
        <f aca="false">IF(AA130&lt;&gt;"",'Γενικά Δεδομένα'!$I$4,"")</f>
        <v/>
      </c>
      <c r="AK130" s="250" t="str">
        <f aca="false">IF(AA130&lt;&gt;"",AI130*AJ130,"")</f>
        <v/>
      </c>
      <c r="AM130" s="256"/>
      <c r="AO130" s="254"/>
      <c r="AP130" s="233"/>
      <c r="AQ130" s="233"/>
      <c r="AR130" s="233"/>
      <c r="AS130" s="248"/>
      <c r="AT130" s="247"/>
      <c r="AU130" s="247"/>
      <c r="AW130" s="233"/>
      <c r="AX130" s="247"/>
      <c r="AY130" s="247"/>
      <c r="AZ130" s="247"/>
    </row>
    <row r="131" customFormat="false" ht="10.2" hidden="false" customHeight="false" outlineLevel="0" collapsed="false">
      <c r="A131" s="245" t="str">
        <f aca="false">IF('Συμβατικά ΦΣ'!B126&lt;&gt;"",'Συμβατικά ΦΣ'!C126,"")</f>
        <v/>
      </c>
      <c r="B131" s="246" t="str">
        <f aca="false">IF('Συμβατικά ΦΣ'!B126&lt;&gt;"",'Συμβατικά ΦΣ'!I126,"")</f>
        <v/>
      </c>
      <c r="C131" s="247" t="str">
        <f aca="false">IF('Συμβατικά ΦΣ'!B126&lt;&gt;"",'Συμβατικά ΦΣ'!J126,"")</f>
        <v/>
      </c>
      <c r="D131" s="248" t="str">
        <f aca="false">IF('Συμβατικά ΦΣ'!B126&lt;&gt;"",'Συμβατικά ΦΣ'!L126,"")</f>
        <v/>
      </c>
      <c r="E131" s="246" t="str">
        <f aca="false">IF('Συμβατικά ΦΣ'!B126&lt;&gt;"",'Συμβατικά ΦΣ'!K126,"")</f>
        <v/>
      </c>
      <c r="G131" s="245" t="str">
        <f aca="false">IF(A131&lt;&gt;"",A131,"")</f>
        <v/>
      </c>
      <c r="H131" s="249" t="str">
        <f aca="false">IF(G131&lt;&gt;"",B131,"")</f>
        <v/>
      </c>
      <c r="I131" s="247" t="str">
        <f aca="false">IF(G131&lt;&gt;"",C131,"")</f>
        <v/>
      </c>
      <c r="J131" s="248" t="str">
        <f aca="false">IF(G131&lt;&gt;"",D131,"")</f>
        <v/>
      </c>
      <c r="K131" s="248" t="str">
        <f aca="false">IF(G131&lt;&gt;"",E131,"")</f>
        <v/>
      </c>
      <c r="L131" s="247" t="str">
        <f aca="false">IF(G131&lt;&gt;"",'Γενικά Δεδομένα'!$I$6*365,"")</f>
        <v/>
      </c>
      <c r="M131" s="250" t="str">
        <f aca="false">IF(G131&lt;&gt;"",Υπολογισμοί!G126,"")</f>
        <v/>
      </c>
      <c r="N131" s="251" t="str">
        <f aca="false">IF(G131&lt;&gt;"",'Γενικά Δεδομένα'!$I$4,"")</f>
        <v/>
      </c>
      <c r="O131" s="250" t="str">
        <f aca="false">IF(G131&lt;&gt;"",M131*'Γενικά Δεδομένα'!$I$4,"")</f>
        <v/>
      </c>
      <c r="Q131" s="245" t="str">
        <f aca="false">IF(G131&lt;&gt;"",G131,"")</f>
        <v/>
      </c>
      <c r="R131" s="249" t="str">
        <f aca="false">IF(Q131&lt;&gt;"",H131,"")</f>
        <v/>
      </c>
      <c r="S131" s="252" t="str">
        <f aca="false">IF(Q131&lt;&gt;"",I131,"")</f>
        <v/>
      </c>
      <c r="T131" s="253"/>
      <c r="U131" s="254" t="str">
        <f aca="false">IF(Q131&lt;&gt;"",'Νέα ΦΣ'!D126,"")</f>
        <v/>
      </c>
      <c r="V131" s="233" t="str">
        <f aca="false">IF(Q131&lt;&gt;"",'Νέα ΦΣ'!M126,"")</f>
        <v/>
      </c>
      <c r="W131" s="233" t="str">
        <f aca="false">IF(Q131&lt;&gt;"",V131,"")</f>
        <v/>
      </c>
      <c r="X131" s="233" t="str">
        <f aca="false">IF(Q131&lt;&gt;"",'Νέα ΦΣ'!O126,"")</f>
        <v/>
      </c>
      <c r="Y131" s="248" t="str">
        <f aca="false">IF(Q131&lt;&gt;"",D131+E131,"")</f>
        <v/>
      </c>
      <c r="AA131" s="245" t="str">
        <f aca="false">IF(U131&lt;&gt;"",U131,"")</f>
        <v/>
      </c>
      <c r="AB131" s="249" t="str">
        <f aca="false">IF(AA131&lt;&gt;"",V131,"")</f>
        <v/>
      </c>
      <c r="AC131" s="249" t="str">
        <f aca="false">IF(AA131&lt;&gt;"",W131,"")</f>
        <v/>
      </c>
      <c r="AD131" s="249" t="str">
        <f aca="false">IF(AA131&lt;&gt;"",X131,"")</f>
        <v/>
      </c>
      <c r="AE131" s="249" t="str">
        <f aca="false">IF(Q131&lt;&gt;"",IF(AD131="ΝΑΙ",15,""),"")</f>
        <v/>
      </c>
      <c r="AF131" s="248" t="str">
        <f aca="false">IF(AA131&lt;&gt;"",D131+E131,"")</f>
        <v/>
      </c>
      <c r="AG131" s="249" t="str">
        <f aca="false">IF(AA131&lt;&gt;"",0,"")</f>
        <v/>
      </c>
      <c r="AH131" s="250" t="str">
        <f aca="false">+L131</f>
        <v/>
      </c>
      <c r="AI131" s="250" t="str">
        <f aca="false">IF(AA131&lt;&gt;"",Υπολογισμοί!H126,"")</f>
        <v/>
      </c>
      <c r="AJ131" s="255" t="str">
        <f aca="false">IF(AA131&lt;&gt;"",'Γενικά Δεδομένα'!$I$4,"")</f>
        <v/>
      </c>
      <c r="AK131" s="250" t="str">
        <f aca="false">IF(AA131&lt;&gt;"",AI131*AJ131,"")</f>
        <v/>
      </c>
      <c r="AM131" s="256"/>
      <c r="AO131" s="254"/>
      <c r="AP131" s="233"/>
      <c r="AQ131" s="233"/>
      <c r="AR131" s="233"/>
      <c r="AS131" s="248"/>
      <c r="AT131" s="247"/>
      <c r="AU131" s="247"/>
      <c r="AW131" s="233"/>
      <c r="AX131" s="247"/>
      <c r="AY131" s="247"/>
      <c r="AZ131" s="247"/>
    </row>
    <row r="132" customFormat="false" ht="10.2" hidden="false" customHeight="false" outlineLevel="0" collapsed="false">
      <c r="A132" s="245" t="str">
        <f aca="false">IF('Συμβατικά ΦΣ'!B127&lt;&gt;"",'Συμβατικά ΦΣ'!C127,"")</f>
        <v/>
      </c>
      <c r="B132" s="246" t="str">
        <f aca="false">IF('Συμβατικά ΦΣ'!B127&lt;&gt;"",'Συμβατικά ΦΣ'!I127,"")</f>
        <v/>
      </c>
      <c r="C132" s="247" t="str">
        <f aca="false">IF('Συμβατικά ΦΣ'!B127&lt;&gt;"",'Συμβατικά ΦΣ'!J127,"")</f>
        <v/>
      </c>
      <c r="D132" s="248" t="str">
        <f aca="false">IF('Συμβατικά ΦΣ'!B127&lt;&gt;"",'Συμβατικά ΦΣ'!L127,"")</f>
        <v/>
      </c>
      <c r="E132" s="246" t="str">
        <f aca="false">IF('Συμβατικά ΦΣ'!B127&lt;&gt;"",'Συμβατικά ΦΣ'!K127,"")</f>
        <v/>
      </c>
      <c r="G132" s="245" t="str">
        <f aca="false">IF(A132&lt;&gt;"",A132,"")</f>
        <v/>
      </c>
      <c r="H132" s="249" t="str">
        <f aca="false">IF(G132&lt;&gt;"",B132,"")</f>
        <v/>
      </c>
      <c r="I132" s="247" t="str">
        <f aca="false">IF(G132&lt;&gt;"",C132,"")</f>
        <v/>
      </c>
      <c r="J132" s="248" t="str">
        <f aca="false">IF(G132&lt;&gt;"",D132,"")</f>
        <v/>
      </c>
      <c r="K132" s="248" t="str">
        <f aca="false">IF(G132&lt;&gt;"",E132,"")</f>
        <v/>
      </c>
      <c r="L132" s="247" t="str">
        <f aca="false">IF(G132&lt;&gt;"",'Γενικά Δεδομένα'!$I$6*365,"")</f>
        <v/>
      </c>
      <c r="M132" s="250" t="str">
        <f aca="false">IF(G132&lt;&gt;"",Υπολογισμοί!G127,"")</f>
        <v/>
      </c>
      <c r="N132" s="251" t="str">
        <f aca="false">IF(G132&lt;&gt;"",'Γενικά Δεδομένα'!$I$4,"")</f>
        <v/>
      </c>
      <c r="O132" s="250" t="str">
        <f aca="false">IF(G132&lt;&gt;"",M132*'Γενικά Δεδομένα'!$I$4,"")</f>
        <v/>
      </c>
      <c r="Q132" s="245" t="str">
        <f aca="false">IF(G132&lt;&gt;"",G132,"")</f>
        <v/>
      </c>
      <c r="R132" s="249" t="str">
        <f aca="false">IF(Q132&lt;&gt;"",H132,"")</f>
        <v/>
      </c>
      <c r="S132" s="252" t="str">
        <f aca="false">IF(Q132&lt;&gt;"",I132,"")</f>
        <v/>
      </c>
      <c r="T132" s="253"/>
      <c r="U132" s="254" t="str">
        <f aca="false">IF(Q132&lt;&gt;"",'Νέα ΦΣ'!D127,"")</f>
        <v/>
      </c>
      <c r="V132" s="233" t="str">
        <f aca="false">IF(Q132&lt;&gt;"",'Νέα ΦΣ'!M127,"")</f>
        <v/>
      </c>
      <c r="W132" s="233" t="str">
        <f aca="false">IF(Q132&lt;&gt;"",V132,"")</f>
        <v/>
      </c>
      <c r="X132" s="233" t="str">
        <f aca="false">IF(Q132&lt;&gt;"",'Νέα ΦΣ'!O127,"")</f>
        <v/>
      </c>
      <c r="Y132" s="248" t="str">
        <f aca="false">IF(Q132&lt;&gt;"",D132+E132,"")</f>
        <v/>
      </c>
      <c r="AA132" s="245" t="str">
        <f aca="false">IF(U132&lt;&gt;"",U132,"")</f>
        <v/>
      </c>
      <c r="AB132" s="249" t="str">
        <f aca="false">IF(AA132&lt;&gt;"",V132,"")</f>
        <v/>
      </c>
      <c r="AC132" s="249" t="str">
        <f aca="false">IF(AA132&lt;&gt;"",W132,"")</f>
        <v/>
      </c>
      <c r="AD132" s="249" t="str">
        <f aca="false">IF(AA132&lt;&gt;"",X132,"")</f>
        <v/>
      </c>
      <c r="AE132" s="249" t="str">
        <f aca="false">IF(Q132&lt;&gt;"",IF(AD132="ΝΑΙ",15,""),"")</f>
        <v/>
      </c>
      <c r="AF132" s="248" t="str">
        <f aca="false">IF(AA132&lt;&gt;"",D132+E132,"")</f>
        <v/>
      </c>
      <c r="AG132" s="249" t="str">
        <f aca="false">IF(AA132&lt;&gt;"",0,"")</f>
        <v/>
      </c>
      <c r="AH132" s="250" t="str">
        <f aca="false">+L132</f>
        <v/>
      </c>
      <c r="AI132" s="250" t="str">
        <f aca="false">IF(AA132&lt;&gt;"",Υπολογισμοί!H127,"")</f>
        <v/>
      </c>
      <c r="AJ132" s="255" t="str">
        <f aca="false">IF(AA132&lt;&gt;"",'Γενικά Δεδομένα'!$I$4,"")</f>
        <v/>
      </c>
      <c r="AK132" s="250" t="str">
        <f aca="false">IF(AA132&lt;&gt;"",AI132*AJ132,"")</f>
        <v/>
      </c>
      <c r="AM132" s="256"/>
      <c r="AO132" s="254"/>
      <c r="AP132" s="233"/>
      <c r="AQ132" s="233"/>
      <c r="AR132" s="233"/>
      <c r="AS132" s="248"/>
      <c r="AT132" s="247"/>
      <c r="AU132" s="247"/>
      <c r="AW132" s="233"/>
      <c r="AX132" s="247"/>
      <c r="AY132" s="247"/>
      <c r="AZ132" s="247"/>
    </row>
    <row r="133" customFormat="false" ht="10.2" hidden="false" customHeight="false" outlineLevel="0" collapsed="false">
      <c r="A133" s="245" t="str">
        <f aca="false">IF('Συμβατικά ΦΣ'!B128&lt;&gt;"",'Συμβατικά ΦΣ'!C128,"")</f>
        <v/>
      </c>
      <c r="B133" s="246" t="str">
        <f aca="false">IF('Συμβατικά ΦΣ'!B128&lt;&gt;"",'Συμβατικά ΦΣ'!I128,"")</f>
        <v/>
      </c>
      <c r="C133" s="247" t="str">
        <f aca="false">IF('Συμβατικά ΦΣ'!B128&lt;&gt;"",'Συμβατικά ΦΣ'!J128,"")</f>
        <v/>
      </c>
      <c r="D133" s="248" t="str">
        <f aca="false">IF('Συμβατικά ΦΣ'!B128&lt;&gt;"",'Συμβατικά ΦΣ'!L128,"")</f>
        <v/>
      </c>
      <c r="E133" s="246" t="str">
        <f aca="false">IF('Συμβατικά ΦΣ'!B128&lt;&gt;"",'Συμβατικά ΦΣ'!K128,"")</f>
        <v/>
      </c>
      <c r="G133" s="245" t="str">
        <f aca="false">IF(A133&lt;&gt;"",A133,"")</f>
        <v/>
      </c>
      <c r="H133" s="249" t="str">
        <f aca="false">IF(G133&lt;&gt;"",B133,"")</f>
        <v/>
      </c>
      <c r="I133" s="247" t="str">
        <f aca="false">IF(G133&lt;&gt;"",C133,"")</f>
        <v/>
      </c>
      <c r="J133" s="248" t="str">
        <f aca="false">IF(G133&lt;&gt;"",D133,"")</f>
        <v/>
      </c>
      <c r="K133" s="248" t="str">
        <f aca="false">IF(G133&lt;&gt;"",E133,"")</f>
        <v/>
      </c>
      <c r="L133" s="247" t="str">
        <f aca="false">IF(G133&lt;&gt;"",'Γενικά Δεδομένα'!$I$6*365,"")</f>
        <v/>
      </c>
      <c r="M133" s="250" t="str">
        <f aca="false">IF(G133&lt;&gt;"",Υπολογισμοί!G128,"")</f>
        <v/>
      </c>
      <c r="N133" s="251" t="str">
        <f aca="false">IF(G133&lt;&gt;"",'Γενικά Δεδομένα'!$I$4,"")</f>
        <v/>
      </c>
      <c r="O133" s="250" t="str">
        <f aca="false">IF(G133&lt;&gt;"",M133*'Γενικά Δεδομένα'!$I$4,"")</f>
        <v/>
      </c>
      <c r="Q133" s="245" t="str">
        <f aca="false">IF(G133&lt;&gt;"",G133,"")</f>
        <v/>
      </c>
      <c r="R133" s="249" t="str">
        <f aca="false">IF(Q133&lt;&gt;"",H133,"")</f>
        <v/>
      </c>
      <c r="S133" s="252" t="str">
        <f aca="false">IF(Q133&lt;&gt;"",I133,"")</f>
        <v/>
      </c>
      <c r="T133" s="253"/>
      <c r="U133" s="254" t="str">
        <f aca="false">IF(Q133&lt;&gt;"",'Νέα ΦΣ'!D128,"")</f>
        <v/>
      </c>
      <c r="V133" s="233" t="str">
        <f aca="false">IF(Q133&lt;&gt;"",'Νέα ΦΣ'!M128,"")</f>
        <v/>
      </c>
      <c r="W133" s="233" t="str">
        <f aca="false">IF(Q133&lt;&gt;"",V133,"")</f>
        <v/>
      </c>
      <c r="X133" s="233" t="str">
        <f aca="false">IF(Q133&lt;&gt;"",'Νέα ΦΣ'!O128,"")</f>
        <v/>
      </c>
      <c r="Y133" s="248" t="str">
        <f aca="false">IF(Q133&lt;&gt;"",D133+E133,"")</f>
        <v/>
      </c>
      <c r="AA133" s="245" t="str">
        <f aca="false">IF(U133&lt;&gt;"",U133,"")</f>
        <v/>
      </c>
      <c r="AB133" s="249" t="str">
        <f aca="false">IF(AA133&lt;&gt;"",V133,"")</f>
        <v/>
      </c>
      <c r="AC133" s="249" t="str">
        <f aca="false">IF(AA133&lt;&gt;"",W133,"")</f>
        <v/>
      </c>
      <c r="AD133" s="249" t="str">
        <f aca="false">IF(AA133&lt;&gt;"",X133,"")</f>
        <v/>
      </c>
      <c r="AE133" s="249" t="str">
        <f aca="false">IF(Q133&lt;&gt;"",IF(AD133="ΝΑΙ",15,""),"")</f>
        <v/>
      </c>
      <c r="AF133" s="248" t="str">
        <f aca="false">IF(AA133&lt;&gt;"",D133+E133,"")</f>
        <v/>
      </c>
      <c r="AG133" s="249" t="str">
        <f aca="false">IF(AA133&lt;&gt;"",0,"")</f>
        <v/>
      </c>
      <c r="AH133" s="250" t="str">
        <f aca="false">+L133</f>
        <v/>
      </c>
      <c r="AI133" s="250" t="str">
        <f aca="false">IF(AA133&lt;&gt;"",Υπολογισμοί!H128,"")</f>
        <v/>
      </c>
      <c r="AJ133" s="255" t="str">
        <f aca="false">IF(AA133&lt;&gt;"",'Γενικά Δεδομένα'!$I$4,"")</f>
        <v/>
      </c>
      <c r="AK133" s="250" t="str">
        <f aca="false">IF(AA133&lt;&gt;"",AI133*AJ133,"")</f>
        <v/>
      </c>
      <c r="AM133" s="256"/>
      <c r="AO133" s="254"/>
      <c r="AP133" s="233"/>
      <c r="AQ133" s="233"/>
      <c r="AR133" s="233"/>
      <c r="AS133" s="248"/>
      <c r="AT133" s="247"/>
      <c r="AU133" s="247"/>
      <c r="AW133" s="233"/>
      <c r="AX133" s="247"/>
      <c r="AY133" s="247"/>
      <c r="AZ133" s="247"/>
    </row>
    <row r="134" customFormat="false" ht="10.2" hidden="false" customHeight="false" outlineLevel="0" collapsed="false">
      <c r="A134" s="245" t="str">
        <f aca="false">IF('Συμβατικά ΦΣ'!B129&lt;&gt;"",'Συμβατικά ΦΣ'!C129,"")</f>
        <v/>
      </c>
      <c r="B134" s="246" t="str">
        <f aca="false">IF('Συμβατικά ΦΣ'!B129&lt;&gt;"",'Συμβατικά ΦΣ'!I129,"")</f>
        <v/>
      </c>
      <c r="C134" s="247" t="str">
        <f aca="false">IF('Συμβατικά ΦΣ'!B129&lt;&gt;"",'Συμβατικά ΦΣ'!J129,"")</f>
        <v/>
      </c>
      <c r="D134" s="248" t="str">
        <f aca="false">IF('Συμβατικά ΦΣ'!B129&lt;&gt;"",'Συμβατικά ΦΣ'!L129,"")</f>
        <v/>
      </c>
      <c r="E134" s="246" t="str">
        <f aca="false">IF('Συμβατικά ΦΣ'!B129&lt;&gt;"",'Συμβατικά ΦΣ'!K129,"")</f>
        <v/>
      </c>
      <c r="G134" s="245" t="str">
        <f aca="false">IF(A134&lt;&gt;"",A134,"")</f>
        <v/>
      </c>
      <c r="H134" s="249" t="str">
        <f aca="false">IF(G134&lt;&gt;"",B134,"")</f>
        <v/>
      </c>
      <c r="I134" s="247" t="str">
        <f aca="false">IF(G134&lt;&gt;"",C134,"")</f>
        <v/>
      </c>
      <c r="J134" s="248" t="str">
        <f aca="false">IF(G134&lt;&gt;"",D134,"")</f>
        <v/>
      </c>
      <c r="K134" s="248" t="str">
        <f aca="false">IF(G134&lt;&gt;"",E134,"")</f>
        <v/>
      </c>
      <c r="L134" s="247" t="str">
        <f aca="false">IF(G134&lt;&gt;"",'Γενικά Δεδομένα'!$I$6*365,"")</f>
        <v/>
      </c>
      <c r="M134" s="250" t="str">
        <f aca="false">IF(G134&lt;&gt;"",Υπολογισμοί!G129,"")</f>
        <v/>
      </c>
      <c r="N134" s="251" t="str">
        <f aca="false">IF(G134&lt;&gt;"",'Γενικά Δεδομένα'!$I$4,"")</f>
        <v/>
      </c>
      <c r="O134" s="250" t="str">
        <f aca="false">IF(G134&lt;&gt;"",M134*'Γενικά Δεδομένα'!$I$4,"")</f>
        <v/>
      </c>
      <c r="Q134" s="245" t="str">
        <f aca="false">IF(G134&lt;&gt;"",G134,"")</f>
        <v/>
      </c>
      <c r="R134" s="249" t="str">
        <f aca="false">IF(Q134&lt;&gt;"",H134,"")</f>
        <v/>
      </c>
      <c r="S134" s="252" t="str">
        <f aca="false">IF(Q134&lt;&gt;"",I134,"")</f>
        <v/>
      </c>
      <c r="T134" s="253"/>
      <c r="U134" s="254" t="str">
        <f aca="false">IF(Q134&lt;&gt;"",'Νέα ΦΣ'!D129,"")</f>
        <v/>
      </c>
      <c r="V134" s="233" t="str">
        <f aca="false">IF(Q134&lt;&gt;"",'Νέα ΦΣ'!M129,"")</f>
        <v/>
      </c>
      <c r="W134" s="233" t="str">
        <f aca="false">IF(Q134&lt;&gt;"",V134,"")</f>
        <v/>
      </c>
      <c r="X134" s="233" t="str">
        <f aca="false">IF(Q134&lt;&gt;"",'Νέα ΦΣ'!O129,"")</f>
        <v/>
      </c>
      <c r="Y134" s="248" t="str">
        <f aca="false">IF(Q134&lt;&gt;"",D134+E134,"")</f>
        <v/>
      </c>
      <c r="AA134" s="245" t="str">
        <f aca="false">IF(U134&lt;&gt;"",U134,"")</f>
        <v/>
      </c>
      <c r="AB134" s="249" t="str">
        <f aca="false">IF(AA134&lt;&gt;"",V134,"")</f>
        <v/>
      </c>
      <c r="AC134" s="249" t="str">
        <f aca="false">IF(AA134&lt;&gt;"",W134,"")</f>
        <v/>
      </c>
      <c r="AD134" s="249" t="str">
        <f aca="false">IF(AA134&lt;&gt;"",X134,"")</f>
        <v/>
      </c>
      <c r="AE134" s="249" t="str">
        <f aca="false">IF(Q134&lt;&gt;"",IF(AD134="ΝΑΙ",15,""),"")</f>
        <v/>
      </c>
      <c r="AF134" s="248" t="str">
        <f aca="false">IF(AA134&lt;&gt;"",D134+E134,"")</f>
        <v/>
      </c>
      <c r="AG134" s="249" t="str">
        <f aca="false">IF(AA134&lt;&gt;"",0,"")</f>
        <v/>
      </c>
      <c r="AH134" s="250" t="str">
        <f aca="false">+L134</f>
        <v/>
      </c>
      <c r="AI134" s="250" t="str">
        <f aca="false">IF(AA134&lt;&gt;"",Υπολογισμοί!H129,"")</f>
        <v/>
      </c>
      <c r="AJ134" s="255" t="str">
        <f aca="false">IF(AA134&lt;&gt;"",'Γενικά Δεδομένα'!$I$4,"")</f>
        <v/>
      </c>
      <c r="AK134" s="250" t="str">
        <f aca="false">IF(AA134&lt;&gt;"",AI134*AJ134,"")</f>
        <v/>
      </c>
      <c r="AM134" s="256"/>
      <c r="AO134" s="254"/>
      <c r="AP134" s="233"/>
      <c r="AQ134" s="233"/>
      <c r="AR134" s="233"/>
      <c r="AS134" s="248"/>
      <c r="AT134" s="247"/>
      <c r="AU134" s="247"/>
      <c r="AW134" s="233"/>
      <c r="AX134" s="247"/>
      <c r="AY134" s="247"/>
      <c r="AZ134" s="247"/>
    </row>
    <row r="135" customFormat="false" ht="10.2" hidden="false" customHeight="false" outlineLevel="0" collapsed="false">
      <c r="A135" s="245" t="str">
        <f aca="false">IF('Συμβατικά ΦΣ'!B130&lt;&gt;"",'Συμβατικά ΦΣ'!C130,"")</f>
        <v/>
      </c>
      <c r="B135" s="246" t="str">
        <f aca="false">IF('Συμβατικά ΦΣ'!B130&lt;&gt;"",'Συμβατικά ΦΣ'!I130,"")</f>
        <v/>
      </c>
      <c r="C135" s="247" t="str">
        <f aca="false">IF('Συμβατικά ΦΣ'!B130&lt;&gt;"",'Συμβατικά ΦΣ'!J130,"")</f>
        <v/>
      </c>
      <c r="D135" s="248" t="str">
        <f aca="false">IF('Συμβατικά ΦΣ'!B130&lt;&gt;"",'Συμβατικά ΦΣ'!L130,"")</f>
        <v/>
      </c>
      <c r="E135" s="246" t="str">
        <f aca="false">IF('Συμβατικά ΦΣ'!B130&lt;&gt;"",'Συμβατικά ΦΣ'!K130,"")</f>
        <v/>
      </c>
      <c r="G135" s="245" t="str">
        <f aca="false">IF(A135&lt;&gt;"",A135,"")</f>
        <v/>
      </c>
      <c r="H135" s="249" t="str">
        <f aca="false">IF(G135&lt;&gt;"",B135,"")</f>
        <v/>
      </c>
      <c r="I135" s="247" t="str">
        <f aca="false">IF(G135&lt;&gt;"",C135,"")</f>
        <v/>
      </c>
      <c r="J135" s="248" t="str">
        <f aca="false">IF(G135&lt;&gt;"",D135,"")</f>
        <v/>
      </c>
      <c r="K135" s="248" t="str">
        <f aca="false">IF(G135&lt;&gt;"",E135,"")</f>
        <v/>
      </c>
      <c r="L135" s="247" t="str">
        <f aca="false">IF(G135&lt;&gt;"",'Γενικά Δεδομένα'!$I$6*365,"")</f>
        <v/>
      </c>
      <c r="M135" s="250" t="str">
        <f aca="false">IF(G135&lt;&gt;"",Υπολογισμοί!G130,"")</f>
        <v/>
      </c>
      <c r="N135" s="251" t="str">
        <f aca="false">IF(G135&lt;&gt;"",'Γενικά Δεδομένα'!$I$4,"")</f>
        <v/>
      </c>
      <c r="O135" s="250" t="str">
        <f aca="false">IF(G135&lt;&gt;"",M135*'Γενικά Δεδομένα'!$I$4,"")</f>
        <v/>
      </c>
      <c r="Q135" s="245" t="str">
        <f aca="false">IF(G135&lt;&gt;"",G135,"")</f>
        <v/>
      </c>
      <c r="R135" s="249" t="str">
        <f aca="false">IF(Q135&lt;&gt;"",H135,"")</f>
        <v/>
      </c>
      <c r="S135" s="252" t="str">
        <f aca="false">IF(Q135&lt;&gt;"",I135,"")</f>
        <v/>
      </c>
      <c r="T135" s="253"/>
      <c r="U135" s="254" t="str">
        <f aca="false">IF(Q135&lt;&gt;"",'Νέα ΦΣ'!D130,"")</f>
        <v/>
      </c>
      <c r="V135" s="233" t="str">
        <f aca="false">IF(Q135&lt;&gt;"",'Νέα ΦΣ'!M130,"")</f>
        <v/>
      </c>
      <c r="W135" s="233" t="str">
        <f aca="false">IF(Q135&lt;&gt;"",V135,"")</f>
        <v/>
      </c>
      <c r="X135" s="233" t="str">
        <f aca="false">IF(Q135&lt;&gt;"",'Νέα ΦΣ'!O130,"")</f>
        <v/>
      </c>
      <c r="Y135" s="248" t="str">
        <f aca="false">IF(Q135&lt;&gt;"",D135+E135,"")</f>
        <v/>
      </c>
      <c r="AA135" s="245" t="str">
        <f aca="false">IF(U135&lt;&gt;"",U135,"")</f>
        <v/>
      </c>
      <c r="AB135" s="249" t="str">
        <f aca="false">IF(AA135&lt;&gt;"",V135,"")</f>
        <v/>
      </c>
      <c r="AC135" s="249" t="str">
        <f aca="false">IF(AA135&lt;&gt;"",W135,"")</f>
        <v/>
      </c>
      <c r="AD135" s="249" t="str">
        <f aca="false">IF(AA135&lt;&gt;"",X135,"")</f>
        <v/>
      </c>
      <c r="AE135" s="249" t="str">
        <f aca="false">IF(Q135&lt;&gt;"",IF(AD135="ΝΑΙ",15,""),"")</f>
        <v/>
      </c>
      <c r="AF135" s="248" t="str">
        <f aca="false">IF(AA135&lt;&gt;"",D135+E135,"")</f>
        <v/>
      </c>
      <c r="AG135" s="249" t="str">
        <f aca="false">IF(AA135&lt;&gt;"",0,"")</f>
        <v/>
      </c>
      <c r="AH135" s="250" t="str">
        <f aca="false">+L135</f>
        <v/>
      </c>
      <c r="AI135" s="250" t="str">
        <f aca="false">IF(AA135&lt;&gt;"",Υπολογισμοί!H130,"")</f>
        <v/>
      </c>
      <c r="AJ135" s="255" t="str">
        <f aca="false">IF(AA135&lt;&gt;"",'Γενικά Δεδομένα'!$I$4,"")</f>
        <v/>
      </c>
      <c r="AK135" s="250" t="str">
        <f aca="false">IF(AA135&lt;&gt;"",AI135*AJ135,"")</f>
        <v/>
      </c>
      <c r="AM135" s="256"/>
      <c r="AO135" s="254"/>
      <c r="AP135" s="233"/>
      <c r="AQ135" s="233"/>
      <c r="AR135" s="233"/>
      <c r="AS135" s="248"/>
      <c r="AT135" s="247"/>
      <c r="AU135" s="247"/>
      <c r="AW135" s="233"/>
      <c r="AX135" s="247"/>
      <c r="AY135" s="247"/>
      <c r="AZ135" s="247"/>
    </row>
    <row r="136" customFormat="false" ht="10.2" hidden="false" customHeight="false" outlineLevel="0" collapsed="false">
      <c r="A136" s="245" t="str">
        <f aca="false">IF('Συμβατικά ΦΣ'!B131&lt;&gt;"",'Συμβατικά ΦΣ'!C131,"")</f>
        <v/>
      </c>
      <c r="B136" s="246" t="str">
        <f aca="false">IF('Συμβατικά ΦΣ'!B131&lt;&gt;"",'Συμβατικά ΦΣ'!I131,"")</f>
        <v/>
      </c>
      <c r="C136" s="247" t="str">
        <f aca="false">IF('Συμβατικά ΦΣ'!B131&lt;&gt;"",'Συμβατικά ΦΣ'!J131,"")</f>
        <v/>
      </c>
      <c r="D136" s="248" t="str">
        <f aca="false">IF('Συμβατικά ΦΣ'!B131&lt;&gt;"",'Συμβατικά ΦΣ'!L131,"")</f>
        <v/>
      </c>
      <c r="E136" s="246" t="str">
        <f aca="false">IF('Συμβατικά ΦΣ'!B131&lt;&gt;"",'Συμβατικά ΦΣ'!K131,"")</f>
        <v/>
      </c>
      <c r="G136" s="245" t="str">
        <f aca="false">IF(A136&lt;&gt;"",A136,"")</f>
        <v/>
      </c>
      <c r="H136" s="249" t="str">
        <f aca="false">IF(G136&lt;&gt;"",B136,"")</f>
        <v/>
      </c>
      <c r="I136" s="247" t="str">
        <f aca="false">IF(G136&lt;&gt;"",C136,"")</f>
        <v/>
      </c>
      <c r="J136" s="248" t="str">
        <f aca="false">IF(G136&lt;&gt;"",D136,"")</f>
        <v/>
      </c>
      <c r="K136" s="248" t="str">
        <f aca="false">IF(G136&lt;&gt;"",E136,"")</f>
        <v/>
      </c>
      <c r="L136" s="247" t="str">
        <f aca="false">IF(G136&lt;&gt;"",'Γενικά Δεδομένα'!$I$6*365,"")</f>
        <v/>
      </c>
      <c r="M136" s="250" t="str">
        <f aca="false">IF(G136&lt;&gt;"",Υπολογισμοί!G131,"")</f>
        <v/>
      </c>
      <c r="N136" s="251" t="str">
        <f aca="false">IF(G136&lt;&gt;"",'Γενικά Δεδομένα'!$I$4,"")</f>
        <v/>
      </c>
      <c r="O136" s="250" t="str">
        <f aca="false">IF(G136&lt;&gt;"",M136*'Γενικά Δεδομένα'!$I$4,"")</f>
        <v/>
      </c>
      <c r="Q136" s="245" t="str">
        <f aca="false">IF(G136&lt;&gt;"",G136,"")</f>
        <v/>
      </c>
      <c r="R136" s="249" t="str">
        <f aca="false">IF(Q136&lt;&gt;"",H136,"")</f>
        <v/>
      </c>
      <c r="S136" s="252" t="str">
        <f aca="false">IF(Q136&lt;&gt;"",I136,"")</f>
        <v/>
      </c>
      <c r="T136" s="253"/>
      <c r="U136" s="254" t="str">
        <f aca="false">IF(Q136&lt;&gt;"",'Νέα ΦΣ'!D131,"")</f>
        <v/>
      </c>
      <c r="V136" s="233" t="str">
        <f aca="false">IF(Q136&lt;&gt;"",'Νέα ΦΣ'!M131,"")</f>
        <v/>
      </c>
      <c r="W136" s="233" t="str">
        <f aca="false">IF(Q136&lt;&gt;"",V136,"")</f>
        <v/>
      </c>
      <c r="X136" s="233" t="str">
        <f aca="false">IF(Q136&lt;&gt;"",'Νέα ΦΣ'!O131,"")</f>
        <v/>
      </c>
      <c r="Y136" s="248" t="str">
        <f aca="false">IF(Q136&lt;&gt;"",D136+E136,"")</f>
        <v/>
      </c>
      <c r="AA136" s="245" t="str">
        <f aca="false">IF(U136&lt;&gt;"",U136,"")</f>
        <v/>
      </c>
      <c r="AB136" s="249" t="str">
        <f aca="false">IF(AA136&lt;&gt;"",V136,"")</f>
        <v/>
      </c>
      <c r="AC136" s="249" t="str">
        <f aca="false">IF(AA136&lt;&gt;"",W136,"")</f>
        <v/>
      </c>
      <c r="AD136" s="249" t="str">
        <f aca="false">IF(AA136&lt;&gt;"",X136,"")</f>
        <v/>
      </c>
      <c r="AE136" s="249" t="str">
        <f aca="false">IF(Q136&lt;&gt;"",IF(AD136="ΝΑΙ",15,""),"")</f>
        <v/>
      </c>
      <c r="AF136" s="248" t="str">
        <f aca="false">IF(AA136&lt;&gt;"",D136+E136,"")</f>
        <v/>
      </c>
      <c r="AG136" s="249" t="str">
        <f aca="false">IF(AA136&lt;&gt;"",0,"")</f>
        <v/>
      </c>
      <c r="AH136" s="250" t="str">
        <f aca="false">+L136</f>
        <v/>
      </c>
      <c r="AI136" s="250" t="str">
        <f aca="false">IF(AA136&lt;&gt;"",Υπολογισμοί!H131,"")</f>
        <v/>
      </c>
      <c r="AJ136" s="255" t="str">
        <f aca="false">IF(AA136&lt;&gt;"",'Γενικά Δεδομένα'!$I$4,"")</f>
        <v/>
      </c>
      <c r="AK136" s="250" t="str">
        <f aca="false">IF(AA136&lt;&gt;"",AI136*AJ136,"")</f>
        <v/>
      </c>
      <c r="AM136" s="256"/>
      <c r="AO136" s="254"/>
      <c r="AP136" s="233"/>
      <c r="AQ136" s="233"/>
      <c r="AR136" s="233"/>
      <c r="AS136" s="248"/>
      <c r="AT136" s="247"/>
      <c r="AU136" s="247"/>
      <c r="AW136" s="233"/>
      <c r="AX136" s="247"/>
      <c r="AY136" s="247"/>
      <c r="AZ136" s="247"/>
    </row>
    <row r="137" customFormat="false" ht="10.2" hidden="false" customHeight="false" outlineLevel="0" collapsed="false">
      <c r="A137" s="245" t="str">
        <f aca="false">IF('Συμβατικά ΦΣ'!B132&lt;&gt;"",'Συμβατικά ΦΣ'!C132,"")</f>
        <v/>
      </c>
      <c r="B137" s="246" t="str">
        <f aca="false">IF('Συμβατικά ΦΣ'!B132&lt;&gt;"",'Συμβατικά ΦΣ'!I132,"")</f>
        <v/>
      </c>
      <c r="C137" s="247" t="str">
        <f aca="false">IF('Συμβατικά ΦΣ'!B132&lt;&gt;"",'Συμβατικά ΦΣ'!J132,"")</f>
        <v/>
      </c>
      <c r="D137" s="248" t="str">
        <f aca="false">IF('Συμβατικά ΦΣ'!B132&lt;&gt;"",'Συμβατικά ΦΣ'!L132,"")</f>
        <v/>
      </c>
      <c r="E137" s="246" t="str">
        <f aca="false">IF('Συμβατικά ΦΣ'!B132&lt;&gt;"",'Συμβατικά ΦΣ'!K132,"")</f>
        <v/>
      </c>
      <c r="G137" s="245" t="str">
        <f aca="false">IF(A137&lt;&gt;"",A137,"")</f>
        <v/>
      </c>
      <c r="H137" s="249" t="str">
        <f aca="false">IF(G137&lt;&gt;"",B137,"")</f>
        <v/>
      </c>
      <c r="I137" s="247" t="str">
        <f aca="false">IF(G137&lt;&gt;"",C137,"")</f>
        <v/>
      </c>
      <c r="J137" s="248" t="str">
        <f aca="false">IF(G137&lt;&gt;"",D137,"")</f>
        <v/>
      </c>
      <c r="K137" s="248" t="str">
        <f aca="false">IF(G137&lt;&gt;"",E137,"")</f>
        <v/>
      </c>
      <c r="L137" s="247" t="str">
        <f aca="false">IF(G137&lt;&gt;"",'Γενικά Δεδομένα'!$I$6*365,"")</f>
        <v/>
      </c>
      <c r="M137" s="250" t="str">
        <f aca="false">IF(G137&lt;&gt;"",Υπολογισμοί!G132,"")</f>
        <v/>
      </c>
      <c r="N137" s="251" t="str">
        <f aca="false">IF(G137&lt;&gt;"",'Γενικά Δεδομένα'!$I$4,"")</f>
        <v/>
      </c>
      <c r="O137" s="250" t="str">
        <f aca="false">IF(G137&lt;&gt;"",M137*'Γενικά Δεδομένα'!$I$4,"")</f>
        <v/>
      </c>
      <c r="Q137" s="245" t="str">
        <f aca="false">IF(G137&lt;&gt;"",G137,"")</f>
        <v/>
      </c>
      <c r="R137" s="249" t="str">
        <f aca="false">IF(Q137&lt;&gt;"",H137,"")</f>
        <v/>
      </c>
      <c r="S137" s="252" t="str">
        <f aca="false">IF(Q137&lt;&gt;"",I137,"")</f>
        <v/>
      </c>
      <c r="T137" s="253"/>
      <c r="U137" s="254" t="str">
        <f aca="false">IF(Q137&lt;&gt;"",'Νέα ΦΣ'!D132,"")</f>
        <v/>
      </c>
      <c r="V137" s="233" t="str">
        <f aca="false">IF(Q137&lt;&gt;"",'Νέα ΦΣ'!M132,"")</f>
        <v/>
      </c>
      <c r="W137" s="233" t="str">
        <f aca="false">IF(Q137&lt;&gt;"",V137,"")</f>
        <v/>
      </c>
      <c r="X137" s="233" t="str">
        <f aca="false">IF(Q137&lt;&gt;"",'Νέα ΦΣ'!O132,"")</f>
        <v/>
      </c>
      <c r="Y137" s="248" t="str">
        <f aca="false">IF(Q137&lt;&gt;"",D137+E137,"")</f>
        <v/>
      </c>
      <c r="AA137" s="245" t="str">
        <f aca="false">IF(U137&lt;&gt;"",U137,"")</f>
        <v/>
      </c>
      <c r="AB137" s="249" t="str">
        <f aca="false">IF(AA137&lt;&gt;"",V137,"")</f>
        <v/>
      </c>
      <c r="AC137" s="249" t="str">
        <f aca="false">IF(AA137&lt;&gt;"",W137,"")</f>
        <v/>
      </c>
      <c r="AD137" s="249" t="str">
        <f aca="false">IF(AA137&lt;&gt;"",X137,"")</f>
        <v/>
      </c>
      <c r="AE137" s="249" t="str">
        <f aca="false">IF(Q137&lt;&gt;"",IF(AD137="ΝΑΙ",15,""),"")</f>
        <v/>
      </c>
      <c r="AF137" s="248" t="str">
        <f aca="false">IF(AA137&lt;&gt;"",D137+E137,"")</f>
        <v/>
      </c>
      <c r="AG137" s="249" t="str">
        <f aca="false">IF(AA137&lt;&gt;"",0,"")</f>
        <v/>
      </c>
      <c r="AH137" s="250" t="str">
        <f aca="false">+L137</f>
        <v/>
      </c>
      <c r="AI137" s="250" t="str">
        <f aca="false">IF(AA137&lt;&gt;"",Υπολογισμοί!H132,"")</f>
        <v/>
      </c>
      <c r="AJ137" s="255" t="str">
        <f aca="false">IF(AA137&lt;&gt;"",'Γενικά Δεδομένα'!$I$4,"")</f>
        <v/>
      </c>
      <c r="AK137" s="250" t="str">
        <f aca="false">IF(AA137&lt;&gt;"",AI137*AJ137,"")</f>
        <v/>
      </c>
      <c r="AM137" s="256"/>
      <c r="AO137" s="254"/>
      <c r="AP137" s="233"/>
      <c r="AQ137" s="233"/>
      <c r="AR137" s="233"/>
      <c r="AS137" s="248"/>
      <c r="AT137" s="247"/>
      <c r="AU137" s="247"/>
      <c r="AW137" s="233"/>
      <c r="AX137" s="247"/>
      <c r="AY137" s="247"/>
      <c r="AZ137" s="247"/>
    </row>
    <row r="138" customFormat="false" ht="10.2" hidden="false" customHeight="false" outlineLevel="0" collapsed="false">
      <c r="A138" s="245" t="str">
        <f aca="false">IF('Συμβατικά ΦΣ'!B133&lt;&gt;"",'Συμβατικά ΦΣ'!C133,"")</f>
        <v/>
      </c>
      <c r="B138" s="246" t="str">
        <f aca="false">IF('Συμβατικά ΦΣ'!B133&lt;&gt;"",'Συμβατικά ΦΣ'!I133,"")</f>
        <v/>
      </c>
      <c r="C138" s="247" t="str">
        <f aca="false">IF('Συμβατικά ΦΣ'!B133&lt;&gt;"",'Συμβατικά ΦΣ'!J133,"")</f>
        <v/>
      </c>
      <c r="D138" s="248" t="str">
        <f aca="false">IF('Συμβατικά ΦΣ'!B133&lt;&gt;"",'Συμβατικά ΦΣ'!L133,"")</f>
        <v/>
      </c>
      <c r="E138" s="246" t="str">
        <f aca="false">IF('Συμβατικά ΦΣ'!B133&lt;&gt;"",'Συμβατικά ΦΣ'!K133,"")</f>
        <v/>
      </c>
      <c r="G138" s="245" t="str">
        <f aca="false">IF(A138&lt;&gt;"",A138,"")</f>
        <v/>
      </c>
      <c r="H138" s="249" t="str">
        <f aca="false">IF(G138&lt;&gt;"",B138,"")</f>
        <v/>
      </c>
      <c r="I138" s="247" t="str">
        <f aca="false">IF(G138&lt;&gt;"",C138,"")</f>
        <v/>
      </c>
      <c r="J138" s="248" t="str">
        <f aca="false">IF(G138&lt;&gt;"",D138,"")</f>
        <v/>
      </c>
      <c r="K138" s="248" t="str">
        <f aca="false">IF(G138&lt;&gt;"",E138,"")</f>
        <v/>
      </c>
      <c r="L138" s="247" t="str">
        <f aca="false">IF(G138&lt;&gt;"",'Γενικά Δεδομένα'!$I$6*365,"")</f>
        <v/>
      </c>
      <c r="M138" s="250" t="str">
        <f aca="false">IF(G138&lt;&gt;"",Υπολογισμοί!G133,"")</f>
        <v/>
      </c>
      <c r="N138" s="251" t="str">
        <f aca="false">IF(G138&lt;&gt;"",'Γενικά Δεδομένα'!$I$4,"")</f>
        <v/>
      </c>
      <c r="O138" s="250" t="str">
        <f aca="false">IF(G138&lt;&gt;"",M138*'Γενικά Δεδομένα'!$I$4,"")</f>
        <v/>
      </c>
      <c r="Q138" s="245" t="str">
        <f aca="false">IF(G138&lt;&gt;"",G138,"")</f>
        <v/>
      </c>
      <c r="R138" s="249" t="str">
        <f aca="false">IF(Q138&lt;&gt;"",H138,"")</f>
        <v/>
      </c>
      <c r="S138" s="252" t="str">
        <f aca="false">IF(Q138&lt;&gt;"",I138,"")</f>
        <v/>
      </c>
      <c r="T138" s="253"/>
      <c r="U138" s="254" t="str">
        <f aca="false">IF(Q138&lt;&gt;"",'Νέα ΦΣ'!D133,"")</f>
        <v/>
      </c>
      <c r="V138" s="233" t="str">
        <f aca="false">IF(Q138&lt;&gt;"",'Νέα ΦΣ'!M133,"")</f>
        <v/>
      </c>
      <c r="W138" s="233" t="str">
        <f aca="false">IF(Q138&lt;&gt;"",V138,"")</f>
        <v/>
      </c>
      <c r="X138" s="233" t="str">
        <f aca="false">IF(Q138&lt;&gt;"",'Νέα ΦΣ'!O133,"")</f>
        <v/>
      </c>
      <c r="Y138" s="248" t="str">
        <f aca="false">IF(Q138&lt;&gt;"",D138+E138,"")</f>
        <v/>
      </c>
      <c r="AA138" s="245" t="str">
        <f aca="false">IF(U138&lt;&gt;"",U138,"")</f>
        <v/>
      </c>
      <c r="AB138" s="249" t="str">
        <f aca="false">IF(AA138&lt;&gt;"",V138,"")</f>
        <v/>
      </c>
      <c r="AC138" s="249" t="str">
        <f aca="false">IF(AA138&lt;&gt;"",W138,"")</f>
        <v/>
      </c>
      <c r="AD138" s="249" t="str">
        <f aca="false">IF(AA138&lt;&gt;"",X138,"")</f>
        <v/>
      </c>
      <c r="AE138" s="249" t="str">
        <f aca="false">IF(Q138&lt;&gt;"",IF(AD138="ΝΑΙ",15,""),"")</f>
        <v/>
      </c>
      <c r="AF138" s="248" t="str">
        <f aca="false">IF(AA138&lt;&gt;"",D138+E138,"")</f>
        <v/>
      </c>
      <c r="AG138" s="249" t="str">
        <f aca="false">IF(AA138&lt;&gt;"",0,"")</f>
        <v/>
      </c>
      <c r="AH138" s="250" t="str">
        <f aca="false">+L138</f>
        <v/>
      </c>
      <c r="AI138" s="250" t="str">
        <f aca="false">IF(AA138&lt;&gt;"",Υπολογισμοί!H133,"")</f>
        <v/>
      </c>
      <c r="AJ138" s="255" t="str">
        <f aca="false">IF(AA138&lt;&gt;"",'Γενικά Δεδομένα'!$I$4,"")</f>
        <v/>
      </c>
      <c r="AK138" s="250" t="str">
        <f aca="false">IF(AA138&lt;&gt;"",AI138*AJ138,"")</f>
        <v/>
      </c>
      <c r="AM138" s="256"/>
      <c r="AO138" s="254"/>
      <c r="AP138" s="233"/>
      <c r="AQ138" s="233"/>
      <c r="AR138" s="233"/>
      <c r="AS138" s="248"/>
      <c r="AT138" s="247"/>
      <c r="AU138" s="247"/>
      <c r="AW138" s="233"/>
      <c r="AX138" s="247"/>
      <c r="AY138" s="247"/>
      <c r="AZ138" s="247"/>
    </row>
    <row r="139" customFormat="false" ht="10.2" hidden="false" customHeight="false" outlineLevel="0" collapsed="false">
      <c r="A139" s="245" t="str">
        <f aca="false">IF('Συμβατικά ΦΣ'!B134&lt;&gt;"",'Συμβατικά ΦΣ'!C134,"")</f>
        <v/>
      </c>
      <c r="B139" s="246" t="str">
        <f aca="false">IF('Συμβατικά ΦΣ'!B134&lt;&gt;"",'Συμβατικά ΦΣ'!I134,"")</f>
        <v/>
      </c>
      <c r="C139" s="247" t="str">
        <f aca="false">IF('Συμβατικά ΦΣ'!B134&lt;&gt;"",'Συμβατικά ΦΣ'!J134,"")</f>
        <v/>
      </c>
      <c r="D139" s="248" t="str">
        <f aca="false">IF('Συμβατικά ΦΣ'!B134&lt;&gt;"",'Συμβατικά ΦΣ'!L134,"")</f>
        <v/>
      </c>
      <c r="E139" s="246" t="str">
        <f aca="false">IF('Συμβατικά ΦΣ'!B134&lt;&gt;"",'Συμβατικά ΦΣ'!K134,"")</f>
        <v/>
      </c>
      <c r="G139" s="245" t="str">
        <f aca="false">IF(A139&lt;&gt;"",A139,"")</f>
        <v/>
      </c>
      <c r="H139" s="249" t="str">
        <f aca="false">IF(G139&lt;&gt;"",B139,"")</f>
        <v/>
      </c>
      <c r="I139" s="247" t="str">
        <f aca="false">IF(G139&lt;&gt;"",C139,"")</f>
        <v/>
      </c>
      <c r="J139" s="248" t="str">
        <f aca="false">IF(G139&lt;&gt;"",D139,"")</f>
        <v/>
      </c>
      <c r="K139" s="248" t="str">
        <f aca="false">IF(G139&lt;&gt;"",E139,"")</f>
        <v/>
      </c>
      <c r="L139" s="247" t="str">
        <f aca="false">IF(G139&lt;&gt;"",'Γενικά Δεδομένα'!$I$6*365,"")</f>
        <v/>
      </c>
      <c r="M139" s="250" t="str">
        <f aca="false">IF(G139&lt;&gt;"",Υπολογισμοί!G134,"")</f>
        <v/>
      </c>
      <c r="N139" s="251" t="str">
        <f aca="false">IF(G139&lt;&gt;"",'Γενικά Δεδομένα'!$I$4,"")</f>
        <v/>
      </c>
      <c r="O139" s="250" t="str">
        <f aca="false">IF(G139&lt;&gt;"",M139*'Γενικά Δεδομένα'!$I$4,"")</f>
        <v/>
      </c>
      <c r="Q139" s="245" t="str">
        <f aca="false">IF(G139&lt;&gt;"",G139,"")</f>
        <v/>
      </c>
      <c r="R139" s="249" t="str">
        <f aca="false">IF(Q139&lt;&gt;"",H139,"")</f>
        <v/>
      </c>
      <c r="S139" s="252" t="str">
        <f aca="false">IF(Q139&lt;&gt;"",I139,"")</f>
        <v/>
      </c>
      <c r="T139" s="253"/>
      <c r="U139" s="254" t="str">
        <f aca="false">IF(Q139&lt;&gt;"",'Νέα ΦΣ'!D134,"")</f>
        <v/>
      </c>
      <c r="V139" s="233" t="str">
        <f aca="false">IF(Q139&lt;&gt;"",'Νέα ΦΣ'!M134,"")</f>
        <v/>
      </c>
      <c r="W139" s="233" t="str">
        <f aca="false">IF(Q139&lt;&gt;"",V139,"")</f>
        <v/>
      </c>
      <c r="X139" s="233" t="str">
        <f aca="false">IF(Q139&lt;&gt;"",'Νέα ΦΣ'!O134,"")</f>
        <v/>
      </c>
      <c r="Y139" s="248" t="str">
        <f aca="false">IF(Q139&lt;&gt;"",D139+E139,"")</f>
        <v/>
      </c>
      <c r="AA139" s="245" t="str">
        <f aca="false">IF(U139&lt;&gt;"",U139,"")</f>
        <v/>
      </c>
      <c r="AB139" s="249" t="str">
        <f aca="false">IF(AA139&lt;&gt;"",V139,"")</f>
        <v/>
      </c>
      <c r="AC139" s="249" t="str">
        <f aca="false">IF(AA139&lt;&gt;"",W139,"")</f>
        <v/>
      </c>
      <c r="AD139" s="249" t="str">
        <f aca="false">IF(AA139&lt;&gt;"",X139,"")</f>
        <v/>
      </c>
      <c r="AE139" s="249" t="str">
        <f aca="false">IF(Q139&lt;&gt;"",IF(AD139="ΝΑΙ",15,""),"")</f>
        <v/>
      </c>
      <c r="AF139" s="248" t="str">
        <f aca="false">IF(AA139&lt;&gt;"",D139+E139,"")</f>
        <v/>
      </c>
      <c r="AG139" s="249" t="str">
        <f aca="false">IF(AA139&lt;&gt;"",0,"")</f>
        <v/>
      </c>
      <c r="AH139" s="250" t="str">
        <f aca="false">+L139</f>
        <v/>
      </c>
      <c r="AI139" s="250" t="str">
        <f aca="false">IF(AA139&lt;&gt;"",Υπολογισμοί!H134,"")</f>
        <v/>
      </c>
      <c r="AJ139" s="255" t="str">
        <f aca="false">IF(AA139&lt;&gt;"",'Γενικά Δεδομένα'!$I$4,"")</f>
        <v/>
      </c>
      <c r="AK139" s="250" t="str">
        <f aca="false">IF(AA139&lt;&gt;"",AI139*AJ139,"")</f>
        <v/>
      </c>
      <c r="AM139" s="256"/>
      <c r="AO139" s="254"/>
      <c r="AP139" s="233"/>
      <c r="AQ139" s="233"/>
      <c r="AR139" s="233"/>
      <c r="AS139" s="248"/>
      <c r="AT139" s="247"/>
      <c r="AU139" s="247"/>
      <c r="AW139" s="233"/>
      <c r="AX139" s="247"/>
      <c r="AY139" s="247"/>
      <c r="AZ139" s="247"/>
    </row>
    <row r="140" customFormat="false" ht="10.2" hidden="false" customHeight="false" outlineLevel="0" collapsed="false">
      <c r="A140" s="245" t="str">
        <f aca="false">IF('Συμβατικά ΦΣ'!B135&lt;&gt;"",'Συμβατικά ΦΣ'!C135,"")</f>
        <v/>
      </c>
      <c r="B140" s="246" t="str">
        <f aca="false">IF('Συμβατικά ΦΣ'!B135&lt;&gt;"",'Συμβατικά ΦΣ'!I135,"")</f>
        <v/>
      </c>
      <c r="C140" s="247" t="str">
        <f aca="false">IF('Συμβατικά ΦΣ'!B135&lt;&gt;"",'Συμβατικά ΦΣ'!J135,"")</f>
        <v/>
      </c>
      <c r="D140" s="248" t="str">
        <f aca="false">IF('Συμβατικά ΦΣ'!B135&lt;&gt;"",'Συμβατικά ΦΣ'!L135,"")</f>
        <v/>
      </c>
      <c r="E140" s="246" t="str">
        <f aca="false">IF('Συμβατικά ΦΣ'!B135&lt;&gt;"",'Συμβατικά ΦΣ'!K135,"")</f>
        <v/>
      </c>
      <c r="G140" s="245" t="str">
        <f aca="false">IF(A140&lt;&gt;"",A140,"")</f>
        <v/>
      </c>
      <c r="H140" s="249" t="str">
        <f aca="false">IF(G140&lt;&gt;"",B140,"")</f>
        <v/>
      </c>
      <c r="I140" s="247" t="str">
        <f aca="false">IF(G140&lt;&gt;"",C140,"")</f>
        <v/>
      </c>
      <c r="J140" s="248" t="str">
        <f aca="false">IF(G140&lt;&gt;"",D140,"")</f>
        <v/>
      </c>
      <c r="K140" s="248" t="str">
        <f aca="false">IF(G140&lt;&gt;"",E140,"")</f>
        <v/>
      </c>
      <c r="L140" s="247" t="str">
        <f aca="false">IF(G140&lt;&gt;"",'Γενικά Δεδομένα'!$I$6*365,"")</f>
        <v/>
      </c>
      <c r="M140" s="250" t="str">
        <f aca="false">IF(G140&lt;&gt;"",Υπολογισμοί!G135,"")</f>
        <v/>
      </c>
      <c r="N140" s="251" t="str">
        <f aca="false">IF(G140&lt;&gt;"",'Γενικά Δεδομένα'!$I$4,"")</f>
        <v/>
      </c>
      <c r="O140" s="250" t="str">
        <f aca="false">IF(G140&lt;&gt;"",M140*'Γενικά Δεδομένα'!$I$4,"")</f>
        <v/>
      </c>
      <c r="Q140" s="245" t="str">
        <f aca="false">IF(G140&lt;&gt;"",G140,"")</f>
        <v/>
      </c>
      <c r="R140" s="249" t="str">
        <f aca="false">IF(Q140&lt;&gt;"",H140,"")</f>
        <v/>
      </c>
      <c r="S140" s="252" t="str">
        <f aca="false">IF(Q140&lt;&gt;"",I140,"")</f>
        <v/>
      </c>
      <c r="T140" s="253"/>
      <c r="U140" s="254" t="str">
        <f aca="false">IF(Q140&lt;&gt;"",'Νέα ΦΣ'!D135,"")</f>
        <v/>
      </c>
      <c r="V140" s="233" t="str">
        <f aca="false">IF(Q140&lt;&gt;"",'Νέα ΦΣ'!M135,"")</f>
        <v/>
      </c>
      <c r="W140" s="233" t="str">
        <f aca="false">IF(Q140&lt;&gt;"",V140,"")</f>
        <v/>
      </c>
      <c r="X140" s="233" t="str">
        <f aca="false">IF(Q140&lt;&gt;"",'Νέα ΦΣ'!O135,"")</f>
        <v/>
      </c>
      <c r="Y140" s="248" t="str">
        <f aca="false">IF(Q140&lt;&gt;"",D140+E140,"")</f>
        <v/>
      </c>
      <c r="AA140" s="245" t="str">
        <f aca="false">IF(U140&lt;&gt;"",U140,"")</f>
        <v/>
      </c>
      <c r="AB140" s="249" t="str">
        <f aca="false">IF(AA140&lt;&gt;"",V140,"")</f>
        <v/>
      </c>
      <c r="AC140" s="249" t="str">
        <f aca="false">IF(AA140&lt;&gt;"",W140,"")</f>
        <v/>
      </c>
      <c r="AD140" s="249" t="str">
        <f aca="false">IF(AA140&lt;&gt;"",X140,"")</f>
        <v/>
      </c>
      <c r="AE140" s="249" t="str">
        <f aca="false">IF(Q140&lt;&gt;"",IF(AD140="ΝΑΙ",15,""),"")</f>
        <v/>
      </c>
      <c r="AF140" s="248" t="str">
        <f aca="false">IF(AA140&lt;&gt;"",D140+E140,"")</f>
        <v/>
      </c>
      <c r="AG140" s="249" t="str">
        <f aca="false">IF(AA140&lt;&gt;"",0,"")</f>
        <v/>
      </c>
      <c r="AH140" s="250" t="str">
        <f aca="false">+L140</f>
        <v/>
      </c>
      <c r="AI140" s="250" t="str">
        <f aca="false">IF(AA140&lt;&gt;"",Υπολογισμοί!H135,"")</f>
        <v/>
      </c>
      <c r="AJ140" s="255" t="str">
        <f aca="false">IF(AA140&lt;&gt;"",'Γενικά Δεδομένα'!$I$4,"")</f>
        <v/>
      </c>
      <c r="AK140" s="250" t="str">
        <f aca="false">IF(AA140&lt;&gt;"",AI140*AJ140,"")</f>
        <v/>
      </c>
      <c r="AM140" s="256"/>
      <c r="AO140" s="254"/>
      <c r="AP140" s="233"/>
      <c r="AQ140" s="233"/>
      <c r="AR140" s="233"/>
      <c r="AS140" s="248"/>
      <c r="AT140" s="247"/>
      <c r="AU140" s="247"/>
      <c r="AW140" s="233"/>
      <c r="AX140" s="247"/>
      <c r="AY140" s="247"/>
      <c r="AZ140" s="247"/>
    </row>
    <row r="141" customFormat="false" ht="10.2" hidden="false" customHeight="false" outlineLevel="0" collapsed="false">
      <c r="A141" s="245" t="str">
        <f aca="false">IF('Συμβατικά ΦΣ'!B136&lt;&gt;"",'Συμβατικά ΦΣ'!C136,"")</f>
        <v/>
      </c>
      <c r="B141" s="246" t="str">
        <f aca="false">IF('Συμβατικά ΦΣ'!B136&lt;&gt;"",'Συμβατικά ΦΣ'!I136,"")</f>
        <v/>
      </c>
      <c r="C141" s="247" t="str">
        <f aca="false">IF('Συμβατικά ΦΣ'!B136&lt;&gt;"",'Συμβατικά ΦΣ'!J136,"")</f>
        <v/>
      </c>
      <c r="D141" s="248" t="str">
        <f aca="false">IF('Συμβατικά ΦΣ'!B136&lt;&gt;"",'Συμβατικά ΦΣ'!L136,"")</f>
        <v/>
      </c>
      <c r="E141" s="246" t="str">
        <f aca="false">IF('Συμβατικά ΦΣ'!B136&lt;&gt;"",'Συμβατικά ΦΣ'!K136,"")</f>
        <v/>
      </c>
      <c r="G141" s="245" t="str">
        <f aca="false">IF(A141&lt;&gt;"",A141,"")</f>
        <v/>
      </c>
      <c r="H141" s="249" t="str">
        <f aca="false">IF(G141&lt;&gt;"",B141,"")</f>
        <v/>
      </c>
      <c r="I141" s="247" t="str">
        <f aca="false">IF(G141&lt;&gt;"",C141,"")</f>
        <v/>
      </c>
      <c r="J141" s="248" t="str">
        <f aca="false">IF(G141&lt;&gt;"",D141,"")</f>
        <v/>
      </c>
      <c r="K141" s="248" t="str">
        <f aca="false">IF(G141&lt;&gt;"",E141,"")</f>
        <v/>
      </c>
      <c r="L141" s="247" t="str">
        <f aca="false">IF(G141&lt;&gt;"",'Γενικά Δεδομένα'!$I$6*365,"")</f>
        <v/>
      </c>
      <c r="M141" s="250" t="str">
        <f aca="false">IF(G141&lt;&gt;"",Υπολογισμοί!G136,"")</f>
        <v/>
      </c>
      <c r="N141" s="251" t="str">
        <f aca="false">IF(G141&lt;&gt;"",'Γενικά Δεδομένα'!$I$4,"")</f>
        <v/>
      </c>
      <c r="O141" s="250" t="str">
        <f aca="false">IF(G141&lt;&gt;"",M141*'Γενικά Δεδομένα'!$I$4,"")</f>
        <v/>
      </c>
      <c r="Q141" s="245" t="str">
        <f aca="false">IF(G141&lt;&gt;"",G141,"")</f>
        <v/>
      </c>
      <c r="R141" s="249" t="str">
        <f aca="false">IF(Q141&lt;&gt;"",H141,"")</f>
        <v/>
      </c>
      <c r="S141" s="252" t="str">
        <f aca="false">IF(Q141&lt;&gt;"",I141,"")</f>
        <v/>
      </c>
      <c r="T141" s="253"/>
      <c r="U141" s="254" t="str">
        <f aca="false">IF(Q141&lt;&gt;"",'Νέα ΦΣ'!D136,"")</f>
        <v/>
      </c>
      <c r="V141" s="233" t="str">
        <f aca="false">IF(Q141&lt;&gt;"",'Νέα ΦΣ'!M136,"")</f>
        <v/>
      </c>
      <c r="W141" s="233" t="str">
        <f aca="false">IF(Q141&lt;&gt;"",V141,"")</f>
        <v/>
      </c>
      <c r="X141" s="233" t="str">
        <f aca="false">IF(Q141&lt;&gt;"",'Νέα ΦΣ'!O136,"")</f>
        <v/>
      </c>
      <c r="Y141" s="248" t="str">
        <f aca="false">IF(Q141&lt;&gt;"",D141+E141,"")</f>
        <v/>
      </c>
      <c r="AA141" s="245" t="str">
        <f aca="false">IF(U141&lt;&gt;"",U141,"")</f>
        <v/>
      </c>
      <c r="AB141" s="249" t="str">
        <f aca="false">IF(AA141&lt;&gt;"",V141,"")</f>
        <v/>
      </c>
      <c r="AC141" s="249" t="str">
        <f aca="false">IF(AA141&lt;&gt;"",W141,"")</f>
        <v/>
      </c>
      <c r="AD141" s="249" t="str">
        <f aca="false">IF(AA141&lt;&gt;"",X141,"")</f>
        <v/>
      </c>
      <c r="AE141" s="249" t="str">
        <f aca="false">IF(Q141&lt;&gt;"",IF(AD141="ΝΑΙ",15,""),"")</f>
        <v/>
      </c>
      <c r="AF141" s="248" t="str">
        <f aca="false">IF(AA141&lt;&gt;"",D141+E141,"")</f>
        <v/>
      </c>
      <c r="AG141" s="249" t="str">
        <f aca="false">IF(AA141&lt;&gt;"",0,"")</f>
        <v/>
      </c>
      <c r="AH141" s="250" t="str">
        <f aca="false">+L141</f>
        <v/>
      </c>
      <c r="AI141" s="250" t="str">
        <f aca="false">IF(AA141&lt;&gt;"",Υπολογισμοί!H136,"")</f>
        <v/>
      </c>
      <c r="AJ141" s="255" t="str">
        <f aca="false">IF(AA141&lt;&gt;"",'Γενικά Δεδομένα'!$I$4,"")</f>
        <v/>
      </c>
      <c r="AK141" s="250" t="str">
        <f aca="false">IF(AA141&lt;&gt;"",AI141*AJ141,"")</f>
        <v/>
      </c>
      <c r="AM141" s="256"/>
      <c r="AO141" s="254"/>
      <c r="AP141" s="233"/>
      <c r="AQ141" s="233"/>
      <c r="AR141" s="233"/>
      <c r="AS141" s="248"/>
      <c r="AT141" s="247"/>
      <c r="AU141" s="247"/>
      <c r="AW141" s="233"/>
      <c r="AX141" s="247"/>
      <c r="AY141" s="247"/>
      <c r="AZ141" s="247"/>
    </row>
    <row r="142" customFormat="false" ht="10.2" hidden="false" customHeight="false" outlineLevel="0" collapsed="false">
      <c r="A142" s="245" t="str">
        <f aca="false">IF('Συμβατικά ΦΣ'!B137&lt;&gt;"",'Συμβατικά ΦΣ'!C137,"")</f>
        <v/>
      </c>
      <c r="B142" s="246" t="str">
        <f aca="false">IF('Συμβατικά ΦΣ'!B137&lt;&gt;"",'Συμβατικά ΦΣ'!I137,"")</f>
        <v/>
      </c>
      <c r="C142" s="247" t="str">
        <f aca="false">IF('Συμβατικά ΦΣ'!B137&lt;&gt;"",'Συμβατικά ΦΣ'!J137,"")</f>
        <v/>
      </c>
      <c r="D142" s="248" t="str">
        <f aca="false">IF('Συμβατικά ΦΣ'!B137&lt;&gt;"",'Συμβατικά ΦΣ'!L137,"")</f>
        <v/>
      </c>
      <c r="E142" s="246" t="str">
        <f aca="false">IF('Συμβατικά ΦΣ'!B137&lt;&gt;"",'Συμβατικά ΦΣ'!K137,"")</f>
        <v/>
      </c>
      <c r="G142" s="245" t="str">
        <f aca="false">IF(A142&lt;&gt;"",A142,"")</f>
        <v/>
      </c>
      <c r="H142" s="249" t="str">
        <f aca="false">IF(G142&lt;&gt;"",B142,"")</f>
        <v/>
      </c>
      <c r="I142" s="247" t="str">
        <f aca="false">IF(G142&lt;&gt;"",C142,"")</f>
        <v/>
      </c>
      <c r="J142" s="248" t="str">
        <f aca="false">IF(G142&lt;&gt;"",D142,"")</f>
        <v/>
      </c>
      <c r="K142" s="248" t="str">
        <f aca="false">IF(G142&lt;&gt;"",E142,"")</f>
        <v/>
      </c>
      <c r="L142" s="247" t="str">
        <f aca="false">IF(G142&lt;&gt;"",'Γενικά Δεδομένα'!$I$6*365,"")</f>
        <v/>
      </c>
      <c r="M142" s="250" t="str">
        <f aca="false">IF(G142&lt;&gt;"",Υπολογισμοί!G137,"")</f>
        <v/>
      </c>
      <c r="N142" s="251" t="str">
        <f aca="false">IF(G142&lt;&gt;"",'Γενικά Δεδομένα'!$I$4,"")</f>
        <v/>
      </c>
      <c r="O142" s="250" t="str">
        <f aca="false">IF(G142&lt;&gt;"",M142*'Γενικά Δεδομένα'!$I$4,"")</f>
        <v/>
      </c>
      <c r="Q142" s="245" t="str">
        <f aca="false">IF(G142&lt;&gt;"",G142,"")</f>
        <v/>
      </c>
      <c r="R142" s="249" t="str">
        <f aca="false">IF(Q142&lt;&gt;"",H142,"")</f>
        <v/>
      </c>
      <c r="S142" s="252" t="str">
        <f aca="false">IF(Q142&lt;&gt;"",I142,"")</f>
        <v/>
      </c>
      <c r="T142" s="253"/>
      <c r="U142" s="254" t="str">
        <f aca="false">IF(Q142&lt;&gt;"",'Νέα ΦΣ'!D137,"")</f>
        <v/>
      </c>
      <c r="V142" s="233" t="str">
        <f aca="false">IF(Q142&lt;&gt;"",'Νέα ΦΣ'!M137,"")</f>
        <v/>
      </c>
      <c r="W142" s="233" t="str">
        <f aca="false">IF(Q142&lt;&gt;"",V142,"")</f>
        <v/>
      </c>
      <c r="X142" s="233" t="str">
        <f aca="false">IF(Q142&lt;&gt;"",'Νέα ΦΣ'!O137,"")</f>
        <v/>
      </c>
      <c r="Y142" s="248" t="str">
        <f aca="false">IF(Q142&lt;&gt;"",D142+E142,"")</f>
        <v/>
      </c>
      <c r="AA142" s="245" t="str">
        <f aca="false">IF(U142&lt;&gt;"",U142,"")</f>
        <v/>
      </c>
      <c r="AB142" s="249" t="str">
        <f aca="false">IF(AA142&lt;&gt;"",V142,"")</f>
        <v/>
      </c>
      <c r="AC142" s="249" t="str">
        <f aca="false">IF(AA142&lt;&gt;"",W142,"")</f>
        <v/>
      </c>
      <c r="AD142" s="249" t="str">
        <f aca="false">IF(AA142&lt;&gt;"",X142,"")</f>
        <v/>
      </c>
      <c r="AE142" s="249" t="str">
        <f aca="false">IF(Q142&lt;&gt;"",IF(AD142="ΝΑΙ",15,""),"")</f>
        <v/>
      </c>
      <c r="AF142" s="248" t="str">
        <f aca="false">IF(AA142&lt;&gt;"",D142+E142,"")</f>
        <v/>
      </c>
      <c r="AG142" s="249" t="str">
        <f aca="false">IF(AA142&lt;&gt;"",0,"")</f>
        <v/>
      </c>
      <c r="AH142" s="250" t="str">
        <f aca="false">+L142</f>
        <v/>
      </c>
      <c r="AI142" s="250" t="str">
        <f aca="false">IF(AA142&lt;&gt;"",Υπολογισμοί!H137,"")</f>
        <v/>
      </c>
      <c r="AJ142" s="255" t="str">
        <f aca="false">IF(AA142&lt;&gt;"",'Γενικά Δεδομένα'!$I$4,"")</f>
        <v/>
      </c>
      <c r="AK142" s="250" t="str">
        <f aca="false">IF(AA142&lt;&gt;"",AI142*AJ142,"")</f>
        <v/>
      </c>
      <c r="AM142" s="256"/>
      <c r="AO142" s="254"/>
      <c r="AP142" s="233"/>
      <c r="AQ142" s="233"/>
      <c r="AR142" s="233"/>
      <c r="AS142" s="248"/>
      <c r="AT142" s="247"/>
      <c r="AU142" s="247"/>
      <c r="AW142" s="233"/>
      <c r="AX142" s="247"/>
      <c r="AY142" s="247"/>
      <c r="AZ142" s="247"/>
    </row>
    <row r="143" customFormat="false" ht="10.2" hidden="false" customHeight="false" outlineLevel="0" collapsed="false">
      <c r="A143" s="245" t="str">
        <f aca="false">IF('Συμβατικά ΦΣ'!B138&lt;&gt;"",'Συμβατικά ΦΣ'!C138,"")</f>
        <v/>
      </c>
      <c r="B143" s="246" t="str">
        <f aca="false">IF('Συμβατικά ΦΣ'!B138&lt;&gt;"",'Συμβατικά ΦΣ'!I138,"")</f>
        <v/>
      </c>
      <c r="C143" s="247" t="str">
        <f aca="false">IF('Συμβατικά ΦΣ'!B138&lt;&gt;"",'Συμβατικά ΦΣ'!J138,"")</f>
        <v/>
      </c>
      <c r="D143" s="248" t="str">
        <f aca="false">IF('Συμβατικά ΦΣ'!B138&lt;&gt;"",'Συμβατικά ΦΣ'!L138,"")</f>
        <v/>
      </c>
      <c r="E143" s="246" t="str">
        <f aca="false">IF('Συμβατικά ΦΣ'!B138&lt;&gt;"",'Συμβατικά ΦΣ'!K138,"")</f>
        <v/>
      </c>
      <c r="G143" s="245" t="str">
        <f aca="false">IF(A143&lt;&gt;"",A143,"")</f>
        <v/>
      </c>
      <c r="H143" s="249" t="str">
        <f aca="false">IF(G143&lt;&gt;"",B143,"")</f>
        <v/>
      </c>
      <c r="I143" s="247" t="str">
        <f aca="false">IF(G143&lt;&gt;"",C143,"")</f>
        <v/>
      </c>
      <c r="J143" s="248" t="str">
        <f aca="false">IF(G143&lt;&gt;"",D143,"")</f>
        <v/>
      </c>
      <c r="K143" s="248" t="str">
        <f aca="false">IF(G143&lt;&gt;"",E143,"")</f>
        <v/>
      </c>
      <c r="L143" s="247" t="str">
        <f aca="false">IF(G143&lt;&gt;"",'Γενικά Δεδομένα'!$I$6*365,"")</f>
        <v/>
      </c>
      <c r="M143" s="250" t="str">
        <f aca="false">IF(G143&lt;&gt;"",Υπολογισμοί!G138,"")</f>
        <v/>
      </c>
      <c r="N143" s="251" t="str">
        <f aca="false">IF(G143&lt;&gt;"",'Γενικά Δεδομένα'!$I$4,"")</f>
        <v/>
      </c>
      <c r="O143" s="250" t="str">
        <f aca="false">IF(G143&lt;&gt;"",M143*'Γενικά Δεδομένα'!$I$4,"")</f>
        <v/>
      </c>
      <c r="Q143" s="245" t="str">
        <f aca="false">IF(G143&lt;&gt;"",G143,"")</f>
        <v/>
      </c>
      <c r="R143" s="249" t="str">
        <f aca="false">IF(Q143&lt;&gt;"",H143,"")</f>
        <v/>
      </c>
      <c r="S143" s="252" t="str">
        <f aca="false">IF(Q143&lt;&gt;"",I143,"")</f>
        <v/>
      </c>
      <c r="T143" s="253"/>
      <c r="U143" s="254" t="str">
        <f aca="false">IF(Q143&lt;&gt;"",'Νέα ΦΣ'!D138,"")</f>
        <v/>
      </c>
      <c r="V143" s="233" t="str">
        <f aca="false">IF(Q143&lt;&gt;"",'Νέα ΦΣ'!M138,"")</f>
        <v/>
      </c>
      <c r="W143" s="233" t="str">
        <f aca="false">IF(Q143&lt;&gt;"",V143,"")</f>
        <v/>
      </c>
      <c r="X143" s="233" t="str">
        <f aca="false">IF(Q143&lt;&gt;"",'Νέα ΦΣ'!O138,"")</f>
        <v/>
      </c>
      <c r="Y143" s="248" t="str">
        <f aca="false">IF(Q143&lt;&gt;"",D143+E143,"")</f>
        <v/>
      </c>
      <c r="AA143" s="245" t="str">
        <f aca="false">IF(U143&lt;&gt;"",U143,"")</f>
        <v/>
      </c>
      <c r="AB143" s="249" t="str">
        <f aca="false">IF(AA143&lt;&gt;"",V143,"")</f>
        <v/>
      </c>
      <c r="AC143" s="249" t="str">
        <f aca="false">IF(AA143&lt;&gt;"",W143,"")</f>
        <v/>
      </c>
      <c r="AD143" s="249" t="str">
        <f aca="false">IF(AA143&lt;&gt;"",X143,"")</f>
        <v/>
      </c>
      <c r="AE143" s="249" t="str">
        <f aca="false">IF(Q143&lt;&gt;"",IF(AD143="ΝΑΙ",15,""),"")</f>
        <v/>
      </c>
      <c r="AF143" s="248" t="str">
        <f aca="false">IF(AA143&lt;&gt;"",D143+E143,"")</f>
        <v/>
      </c>
      <c r="AG143" s="249" t="str">
        <f aca="false">IF(AA143&lt;&gt;"",0,"")</f>
        <v/>
      </c>
      <c r="AH143" s="250" t="str">
        <f aca="false">+L143</f>
        <v/>
      </c>
      <c r="AI143" s="250" t="str">
        <f aca="false">IF(AA143&lt;&gt;"",Υπολογισμοί!H138,"")</f>
        <v/>
      </c>
      <c r="AJ143" s="255" t="str">
        <f aca="false">IF(AA143&lt;&gt;"",'Γενικά Δεδομένα'!$I$4,"")</f>
        <v/>
      </c>
      <c r="AK143" s="250" t="str">
        <f aca="false">IF(AA143&lt;&gt;"",AI143*AJ143,"")</f>
        <v/>
      </c>
      <c r="AM143" s="256"/>
      <c r="AO143" s="254"/>
      <c r="AP143" s="233"/>
      <c r="AQ143" s="233"/>
      <c r="AR143" s="233"/>
      <c r="AS143" s="248"/>
      <c r="AT143" s="247"/>
      <c r="AU143" s="247"/>
      <c r="AW143" s="233"/>
      <c r="AX143" s="247"/>
      <c r="AY143" s="247"/>
      <c r="AZ143" s="247"/>
    </row>
    <row r="144" customFormat="false" ht="10.2" hidden="false" customHeight="false" outlineLevel="0" collapsed="false">
      <c r="A144" s="245" t="str">
        <f aca="false">IF('Συμβατικά ΦΣ'!B139&lt;&gt;"",'Συμβατικά ΦΣ'!C139,"")</f>
        <v/>
      </c>
      <c r="B144" s="246" t="str">
        <f aca="false">IF('Συμβατικά ΦΣ'!B139&lt;&gt;"",'Συμβατικά ΦΣ'!I139,"")</f>
        <v/>
      </c>
      <c r="C144" s="247" t="str">
        <f aca="false">IF('Συμβατικά ΦΣ'!B139&lt;&gt;"",'Συμβατικά ΦΣ'!J139,"")</f>
        <v/>
      </c>
      <c r="D144" s="248" t="str">
        <f aca="false">IF('Συμβατικά ΦΣ'!B139&lt;&gt;"",'Συμβατικά ΦΣ'!L139,"")</f>
        <v/>
      </c>
      <c r="E144" s="246" t="str">
        <f aca="false">IF('Συμβατικά ΦΣ'!B139&lt;&gt;"",'Συμβατικά ΦΣ'!K139,"")</f>
        <v/>
      </c>
      <c r="G144" s="245" t="str">
        <f aca="false">IF(A144&lt;&gt;"",A144,"")</f>
        <v/>
      </c>
      <c r="H144" s="249" t="str">
        <f aca="false">IF(G144&lt;&gt;"",B144,"")</f>
        <v/>
      </c>
      <c r="I144" s="247" t="str">
        <f aca="false">IF(G144&lt;&gt;"",C144,"")</f>
        <v/>
      </c>
      <c r="J144" s="248" t="str">
        <f aca="false">IF(G144&lt;&gt;"",D144,"")</f>
        <v/>
      </c>
      <c r="K144" s="248" t="str">
        <f aca="false">IF(G144&lt;&gt;"",E144,"")</f>
        <v/>
      </c>
      <c r="L144" s="247" t="str">
        <f aca="false">IF(G144&lt;&gt;"",'Γενικά Δεδομένα'!$I$6*365,"")</f>
        <v/>
      </c>
      <c r="M144" s="250" t="str">
        <f aca="false">IF(G144&lt;&gt;"",Υπολογισμοί!G139,"")</f>
        <v/>
      </c>
      <c r="N144" s="251" t="str">
        <f aca="false">IF(G144&lt;&gt;"",'Γενικά Δεδομένα'!$I$4,"")</f>
        <v/>
      </c>
      <c r="O144" s="250" t="str">
        <f aca="false">IF(G144&lt;&gt;"",M144*'Γενικά Δεδομένα'!$I$4,"")</f>
        <v/>
      </c>
      <c r="Q144" s="245" t="str">
        <f aca="false">IF(G144&lt;&gt;"",G144,"")</f>
        <v/>
      </c>
      <c r="R144" s="249" t="str">
        <f aca="false">IF(Q144&lt;&gt;"",H144,"")</f>
        <v/>
      </c>
      <c r="S144" s="252" t="str">
        <f aca="false">IF(Q144&lt;&gt;"",I144,"")</f>
        <v/>
      </c>
      <c r="T144" s="253"/>
      <c r="U144" s="254" t="str">
        <f aca="false">IF(Q144&lt;&gt;"",'Νέα ΦΣ'!D139,"")</f>
        <v/>
      </c>
      <c r="V144" s="233" t="str">
        <f aca="false">IF(Q144&lt;&gt;"",'Νέα ΦΣ'!M139,"")</f>
        <v/>
      </c>
      <c r="W144" s="233" t="str">
        <f aca="false">IF(Q144&lt;&gt;"",V144,"")</f>
        <v/>
      </c>
      <c r="X144" s="233" t="str">
        <f aca="false">IF(Q144&lt;&gt;"",'Νέα ΦΣ'!O139,"")</f>
        <v/>
      </c>
      <c r="Y144" s="248" t="str">
        <f aca="false">IF(Q144&lt;&gt;"",D144+E144,"")</f>
        <v/>
      </c>
      <c r="AA144" s="245" t="str">
        <f aca="false">IF(U144&lt;&gt;"",U144,"")</f>
        <v/>
      </c>
      <c r="AB144" s="249" t="str">
        <f aca="false">IF(AA144&lt;&gt;"",V144,"")</f>
        <v/>
      </c>
      <c r="AC144" s="249" t="str">
        <f aca="false">IF(AA144&lt;&gt;"",W144,"")</f>
        <v/>
      </c>
      <c r="AD144" s="249" t="str">
        <f aca="false">IF(AA144&lt;&gt;"",X144,"")</f>
        <v/>
      </c>
      <c r="AE144" s="249" t="str">
        <f aca="false">IF(Q144&lt;&gt;"",IF(AD144="ΝΑΙ",15,""),"")</f>
        <v/>
      </c>
      <c r="AF144" s="248" t="str">
        <f aca="false">IF(AA144&lt;&gt;"",D144+E144,"")</f>
        <v/>
      </c>
      <c r="AG144" s="249" t="str">
        <f aca="false">IF(AA144&lt;&gt;"",0,"")</f>
        <v/>
      </c>
      <c r="AH144" s="250" t="str">
        <f aca="false">+L144</f>
        <v/>
      </c>
      <c r="AI144" s="250" t="str">
        <f aca="false">IF(AA144&lt;&gt;"",Υπολογισμοί!H139,"")</f>
        <v/>
      </c>
      <c r="AJ144" s="255" t="str">
        <f aca="false">IF(AA144&lt;&gt;"",'Γενικά Δεδομένα'!$I$4,"")</f>
        <v/>
      </c>
      <c r="AK144" s="250" t="str">
        <f aca="false">IF(AA144&lt;&gt;"",AI144*AJ144,"")</f>
        <v/>
      </c>
      <c r="AM144" s="256"/>
      <c r="AO144" s="254"/>
      <c r="AP144" s="233"/>
      <c r="AQ144" s="233"/>
      <c r="AR144" s="233"/>
      <c r="AS144" s="248"/>
      <c r="AT144" s="247"/>
      <c r="AU144" s="247"/>
      <c r="AW144" s="233"/>
      <c r="AX144" s="247"/>
      <c r="AY144" s="247"/>
      <c r="AZ144" s="247"/>
    </row>
    <row r="145" customFormat="false" ht="10.2" hidden="false" customHeight="false" outlineLevel="0" collapsed="false">
      <c r="A145" s="245" t="str">
        <f aca="false">IF('Συμβατικά ΦΣ'!B140&lt;&gt;"",'Συμβατικά ΦΣ'!C140,"")</f>
        <v/>
      </c>
      <c r="B145" s="246" t="str">
        <f aca="false">IF('Συμβατικά ΦΣ'!B140&lt;&gt;"",'Συμβατικά ΦΣ'!I140,"")</f>
        <v/>
      </c>
      <c r="C145" s="247" t="str">
        <f aca="false">IF('Συμβατικά ΦΣ'!B140&lt;&gt;"",'Συμβατικά ΦΣ'!J140,"")</f>
        <v/>
      </c>
      <c r="D145" s="248" t="str">
        <f aca="false">IF('Συμβατικά ΦΣ'!B140&lt;&gt;"",'Συμβατικά ΦΣ'!L140,"")</f>
        <v/>
      </c>
      <c r="E145" s="246" t="str">
        <f aca="false">IF('Συμβατικά ΦΣ'!B140&lt;&gt;"",'Συμβατικά ΦΣ'!K140,"")</f>
        <v/>
      </c>
      <c r="G145" s="245" t="str">
        <f aca="false">IF(A145&lt;&gt;"",A145,"")</f>
        <v/>
      </c>
      <c r="H145" s="249" t="str">
        <f aca="false">IF(G145&lt;&gt;"",B145,"")</f>
        <v/>
      </c>
      <c r="I145" s="247" t="str">
        <f aca="false">IF(G145&lt;&gt;"",C145,"")</f>
        <v/>
      </c>
      <c r="J145" s="248" t="str">
        <f aca="false">IF(G145&lt;&gt;"",D145,"")</f>
        <v/>
      </c>
      <c r="K145" s="248" t="str">
        <f aca="false">IF(G145&lt;&gt;"",E145,"")</f>
        <v/>
      </c>
      <c r="L145" s="247" t="str">
        <f aca="false">IF(G145&lt;&gt;"",'Γενικά Δεδομένα'!$I$6*365,"")</f>
        <v/>
      </c>
      <c r="M145" s="250" t="str">
        <f aca="false">IF(G145&lt;&gt;"",Υπολογισμοί!G140,"")</f>
        <v/>
      </c>
      <c r="N145" s="251" t="str">
        <f aca="false">IF(G145&lt;&gt;"",'Γενικά Δεδομένα'!$I$4,"")</f>
        <v/>
      </c>
      <c r="O145" s="250" t="str">
        <f aca="false">IF(G145&lt;&gt;"",M145*'Γενικά Δεδομένα'!$I$4,"")</f>
        <v/>
      </c>
      <c r="Q145" s="245" t="str">
        <f aca="false">IF(G145&lt;&gt;"",G145,"")</f>
        <v/>
      </c>
      <c r="R145" s="249" t="str">
        <f aca="false">IF(Q145&lt;&gt;"",H145,"")</f>
        <v/>
      </c>
      <c r="S145" s="252" t="str">
        <f aca="false">IF(Q145&lt;&gt;"",I145,"")</f>
        <v/>
      </c>
      <c r="T145" s="253"/>
      <c r="U145" s="254" t="str">
        <f aca="false">IF(Q145&lt;&gt;"",'Νέα ΦΣ'!D140,"")</f>
        <v/>
      </c>
      <c r="V145" s="233" t="str">
        <f aca="false">IF(Q145&lt;&gt;"",'Νέα ΦΣ'!M140,"")</f>
        <v/>
      </c>
      <c r="W145" s="233" t="str">
        <f aca="false">IF(Q145&lt;&gt;"",V145,"")</f>
        <v/>
      </c>
      <c r="X145" s="233" t="str">
        <f aca="false">IF(Q145&lt;&gt;"",'Νέα ΦΣ'!O140,"")</f>
        <v/>
      </c>
      <c r="Y145" s="248" t="str">
        <f aca="false">IF(Q145&lt;&gt;"",D145+E145,"")</f>
        <v/>
      </c>
      <c r="AA145" s="245" t="str">
        <f aca="false">IF(U145&lt;&gt;"",U145,"")</f>
        <v/>
      </c>
      <c r="AB145" s="249" t="str">
        <f aca="false">IF(AA145&lt;&gt;"",V145,"")</f>
        <v/>
      </c>
      <c r="AC145" s="249" t="str">
        <f aca="false">IF(AA145&lt;&gt;"",W145,"")</f>
        <v/>
      </c>
      <c r="AD145" s="249" t="str">
        <f aca="false">IF(AA145&lt;&gt;"",X145,"")</f>
        <v/>
      </c>
      <c r="AE145" s="249" t="str">
        <f aca="false">IF(Q145&lt;&gt;"",IF(AD145="ΝΑΙ",15,""),"")</f>
        <v/>
      </c>
      <c r="AF145" s="248" t="str">
        <f aca="false">IF(AA145&lt;&gt;"",D145+E145,"")</f>
        <v/>
      </c>
      <c r="AG145" s="249" t="str">
        <f aca="false">IF(AA145&lt;&gt;"",0,"")</f>
        <v/>
      </c>
      <c r="AH145" s="250" t="str">
        <f aca="false">+L145</f>
        <v/>
      </c>
      <c r="AI145" s="250" t="str">
        <f aca="false">IF(AA145&lt;&gt;"",Υπολογισμοί!H140,"")</f>
        <v/>
      </c>
      <c r="AJ145" s="255" t="str">
        <f aca="false">IF(AA145&lt;&gt;"",'Γενικά Δεδομένα'!$I$4,"")</f>
        <v/>
      </c>
      <c r="AK145" s="250" t="str">
        <f aca="false">IF(AA145&lt;&gt;"",AI145*AJ145,"")</f>
        <v/>
      </c>
      <c r="AM145" s="256"/>
      <c r="AO145" s="254"/>
      <c r="AP145" s="233"/>
      <c r="AQ145" s="233"/>
      <c r="AR145" s="233"/>
      <c r="AS145" s="248"/>
      <c r="AT145" s="247"/>
      <c r="AU145" s="247"/>
      <c r="AW145" s="233"/>
      <c r="AX145" s="247"/>
      <c r="AY145" s="247"/>
      <c r="AZ145" s="247"/>
    </row>
    <row r="146" customFormat="false" ht="10.2" hidden="false" customHeight="false" outlineLevel="0" collapsed="false">
      <c r="A146" s="245" t="str">
        <f aca="false">IF('Συμβατικά ΦΣ'!B141&lt;&gt;"",'Συμβατικά ΦΣ'!C141,"")</f>
        <v/>
      </c>
      <c r="B146" s="246" t="str">
        <f aca="false">IF('Συμβατικά ΦΣ'!B141&lt;&gt;"",'Συμβατικά ΦΣ'!I141,"")</f>
        <v/>
      </c>
      <c r="C146" s="247" t="str">
        <f aca="false">IF('Συμβατικά ΦΣ'!B141&lt;&gt;"",'Συμβατικά ΦΣ'!J141,"")</f>
        <v/>
      </c>
      <c r="D146" s="248" t="str">
        <f aca="false">IF('Συμβατικά ΦΣ'!B141&lt;&gt;"",'Συμβατικά ΦΣ'!L141,"")</f>
        <v/>
      </c>
      <c r="E146" s="246" t="str">
        <f aca="false">IF('Συμβατικά ΦΣ'!B141&lt;&gt;"",'Συμβατικά ΦΣ'!K141,"")</f>
        <v/>
      </c>
      <c r="G146" s="245" t="str">
        <f aca="false">IF(A146&lt;&gt;"",A146,"")</f>
        <v/>
      </c>
      <c r="H146" s="249" t="str">
        <f aca="false">IF(G146&lt;&gt;"",B146,"")</f>
        <v/>
      </c>
      <c r="I146" s="247" t="str">
        <f aca="false">IF(G146&lt;&gt;"",C146,"")</f>
        <v/>
      </c>
      <c r="J146" s="248" t="str">
        <f aca="false">IF(G146&lt;&gt;"",D146,"")</f>
        <v/>
      </c>
      <c r="K146" s="248" t="str">
        <f aca="false">IF(G146&lt;&gt;"",E146,"")</f>
        <v/>
      </c>
      <c r="L146" s="247" t="str">
        <f aca="false">IF(G146&lt;&gt;"",'Γενικά Δεδομένα'!$I$6*365,"")</f>
        <v/>
      </c>
      <c r="M146" s="250" t="str">
        <f aca="false">IF(G146&lt;&gt;"",Υπολογισμοί!G141,"")</f>
        <v/>
      </c>
      <c r="N146" s="251" t="str">
        <f aca="false">IF(G146&lt;&gt;"",'Γενικά Δεδομένα'!$I$4,"")</f>
        <v/>
      </c>
      <c r="O146" s="250" t="str">
        <f aca="false">IF(G146&lt;&gt;"",M146*'Γενικά Δεδομένα'!$I$4,"")</f>
        <v/>
      </c>
      <c r="Q146" s="245" t="str">
        <f aca="false">IF(G146&lt;&gt;"",G146,"")</f>
        <v/>
      </c>
      <c r="R146" s="249" t="str">
        <f aca="false">IF(Q146&lt;&gt;"",H146,"")</f>
        <v/>
      </c>
      <c r="S146" s="252" t="str">
        <f aca="false">IF(Q146&lt;&gt;"",I146,"")</f>
        <v/>
      </c>
      <c r="T146" s="253"/>
      <c r="U146" s="254" t="str">
        <f aca="false">IF(Q146&lt;&gt;"",'Νέα ΦΣ'!D141,"")</f>
        <v/>
      </c>
      <c r="V146" s="233" t="str">
        <f aca="false">IF(Q146&lt;&gt;"",'Νέα ΦΣ'!M141,"")</f>
        <v/>
      </c>
      <c r="W146" s="233" t="str">
        <f aca="false">IF(Q146&lt;&gt;"",V146,"")</f>
        <v/>
      </c>
      <c r="X146" s="233" t="str">
        <f aca="false">IF(Q146&lt;&gt;"",'Νέα ΦΣ'!O141,"")</f>
        <v/>
      </c>
      <c r="Y146" s="248" t="str">
        <f aca="false">IF(Q146&lt;&gt;"",D146+E146,"")</f>
        <v/>
      </c>
      <c r="AA146" s="245" t="str">
        <f aca="false">IF(U146&lt;&gt;"",U146,"")</f>
        <v/>
      </c>
      <c r="AB146" s="249" t="str">
        <f aca="false">IF(AA146&lt;&gt;"",V146,"")</f>
        <v/>
      </c>
      <c r="AC146" s="249" t="str">
        <f aca="false">IF(AA146&lt;&gt;"",W146,"")</f>
        <v/>
      </c>
      <c r="AD146" s="249" t="str">
        <f aca="false">IF(AA146&lt;&gt;"",X146,"")</f>
        <v/>
      </c>
      <c r="AE146" s="249" t="str">
        <f aca="false">IF(Q146&lt;&gt;"",IF(AD146="ΝΑΙ",15,""),"")</f>
        <v/>
      </c>
      <c r="AF146" s="248" t="str">
        <f aca="false">IF(AA146&lt;&gt;"",D146+E146,"")</f>
        <v/>
      </c>
      <c r="AG146" s="249" t="str">
        <f aca="false">IF(AA146&lt;&gt;"",0,"")</f>
        <v/>
      </c>
      <c r="AH146" s="250" t="str">
        <f aca="false">+L146</f>
        <v/>
      </c>
      <c r="AI146" s="250" t="str">
        <f aca="false">IF(AA146&lt;&gt;"",Υπολογισμοί!H141,"")</f>
        <v/>
      </c>
      <c r="AJ146" s="255" t="str">
        <f aca="false">IF(AA146&lt;&gt;"",'Γενικά Δεδομένα'!$I$4,"")</f>
        <v/>
      </c>
      <c r="AK146" s="250" t="str">
        <f aca="false">IF(AA146&lt;&gt;"",AI146*AJ146,"")</f>
        <v/>
      </c>
      <c r="AM146" s="256"/>
      <c r="AO146" s="254"/>
      <c r="AP146" s="233"/>
      <c r="AQ146" s="233"/>
      <c r="AR146" s="233"/>
      <c r="AS146" s="248"/>
      <c r="AT146" s="247"/>
      <c r="AU146" s="247"/>
      <c r="AW146" s="233"/>
      <c r="AX146" s="247"/>
      <c r="AY146" s="247"/>
      <c r="AZ146" s="247"/>
    </row>
    <row r="147" customFormat="false" ht="10.2" hidden="false" customHeight="false" outlineLevel="0" collapsed="false">
      <c r="A147" s="245" t="str">
        <f aca="false">IF('Συμβατικά ΦΣ'!B142&lt;&gt;"",'Συμβατικά ΦΣ'!C142,"")</f>
        <v/>
      </c>
      <c r="B147" s="246" t="str">
        <f aca="false">IF('Συμβατικά ΦΣ'!B142&lt;&gt;"",'Συμβατικά ΦΣ'!I142,"")</f>
        <v/>
      </c>
      <c r="C147" s="247" t="str">
        <f aca="false">IF('Συμβατικά ΦΣ'!B142&lt;&gt;"",'Συμβατικά ΦΣ'!J142,"")</f>
        <v/>
      </c>
      <c r="D147" s="248" t="str">
        <f aca="false">IF('Συμβατικά ΦΣ'!B142&lt;&gt;"",'Συμβατικά ΦΣ'!L142,"")</f>
        <v/>
      </c>
      <c r="E147" s="246" t="str">
        <f aca="false">IF('Συμβατικά ΦΣ'!B142&lt;&gt;"",'Συμβατικά ΦΣ'!K142,"")</f>
        <v/>
      </c>
      <c r="G147" s="245" t="str">
        <f aca="false">IF(A147&lt;&gt;"",A147,"")</f>
        <v/>
      </c>
      <c r="H147" s="249" t="str">
        <f aca="false">IF(G147&lt;&gt;"",B147,"")</f>
        <v/>
      </c>
      <c r="I147" s="247" t="str">
        <f aca="false">IF(G147&lt;&gt;"",C147,"")</f>
        <v/>
      </c>
      <c r="J147" s="248" t="str">
        <f aca="false">IF(G147&lt;&gt;"",D147,"")</f>
        <v/>
      </c>
      <c r="K147" s="248" t="str">
        <f aca="false">IF(G147&lt;&gt;"",E147,"")</f>
        <v/>
      </c>
      <c r="L147" s="247" t="str">
        <f aca="false">IF(G147&lt;&gt;"",'Γενικά Δεδομένα'!$I$6*365,"")</f>
        <v/>
      </c>
      <c r="M147" s="250" t="str">
        <f aca="false">IF(G147&lt;&gt;"",Υπολογισμοί!G142,"")</f>
        <v/>
      </c>
      <c r="N147" s="251" t="str">
        <f aca="false">IF(G147&lt;&gt;"",'Γενικά Δεδομένα'!$I$4,"")</f>
        <v/>
      </c>
      <c r="O147" s="250" t="str">
        <f aca="false">IF(G147&lt;&gt;"",M147*'Γενικά Δεδομένα'!$I$4,"")</f>
        <v/>
      </c>
      <c r="Q147" s="245" t="str">
        <f aca="false">IF(G147&lt;&gt;"",G147,"")</f>
        <v/>
      </c>
      <c r="R147" s="249" t="str">
        <f aca="false">IF(Q147&lt;&gt;"",H147,"")</f>
        <v/>
      </c>
      <c r="S147" s="252" t="str">
        <f aca="false">IF(Q147&lt;&gt;"",I147,"")</f>
        <v/>
      </c>
      <c r="T147" s="253"/>
      <c r="U147" s="254" t="str">
        <f aca="false">IF(Q147&lt;&gt;"",'Νέα ΦΣ'!D142,"")</f>
        <v/>
      </c>
      <c r="V147" s="233" t="str">
        <f aca="false">IF(Q147&lt;&gt;"",'Νέα ΦΣ'!M142,"")</f>
        <v/>
      </c>
      <c r="W147" s="233" t="str">
        <f aca="false">IF(Q147&lt;&gt;"",V147,"")</f>
        <v/>
      </c>
      <c r="X147" s="233" t="str">
        <f aca="false">IF(Q147&lt;&gt;"",'Νέα ΦΣ'!O142,"")</f>
        <v/>
      </c>
      <c r="Y147" s="248" t="str">
        <f aca="false">IF(Q147&lt;&gt;"",D147+E147,"")</f>
        <v/>
      </c>
      <c r="AA147" s="245" t="str">
        <f aca="false">IF(U147&lt;&gt;"",U147,"")</f>
        <v/>
      </c>
      <c r="AB147" s="249" t="str">
        <f aca="false">IF(AA147&lt;&gt;"",V147,"")</f>
        <v/>
      </c>
      <c r="AC147" s="249" t="str">
        <f aca="false">IF(AA147&lt;&gt;"",W147,"")</f>
        <v/>
      </c>
      <c r="AD147" s="249" t="str">
        <f aca="false">IF(AA147&lt;&gt;"",X147,"")</f>
        <v/>
      </c>
      <c r="AE147" s="249" t="str">
        <f aca="false">IF(Q147&lt;&gt;"",IF(AD147="ΝΑΙ",15,""),"")</f>
        <v/>
      </c>
      <c r="AF147" s="248" t="str">
        <f aca="false">IF(AA147&lt;&gt;"",D147+E147,"")</f>
        <v/>
      </c>
      <c r="AG147" s="249" t="str">
        <f aca="false">IF(AA147&lt;&gt;"",0,"")</f>
        <v/>
      </c>
      <c r="AH147" s="250" t="str">
        <f aca="false">+L147</f>
        <v/>
      </c>
      <c r="AI147" s="250" t="str">
        <f aca="false">IF(AA147&lt;&gt;"",Υπολογισμοί!H142,"")</f>
        <v/>
      </c>
      <c r="AJ147" s="255" t="str">
        <f aca="false">IF(AA147&lt;&gt;"",'Γενικά Δεδομένα'!$I$4,"")</f>
        <v/>
      </c>
      <c r="AK147" s="250" t="str">
        <f aca="false">IF(AA147&lt;&gt;"",AI147*AJ147,"")</f>
        <v/>
      </c>
      <c r="AM147" s="256"/>
      <c r="AO147" s="254"/>
      <c r="AP147" s="233"/>
      <c r="AQ147" s="233"/>
      <c r="AR147" s="233"/>
      <c r="AS147" s="248"/>
      <c r="AT147" s="247"/>
      <c r="AU147" s="247"/>
      <c r="AW147" s="233"/>
      <c r="AX147" s="247"/>
      <c r="AY147" s="247"/>
      <c r="AZ147" s="247"/>
    </row>
    <row r="148" customFormat="false" ht="10.2" hidden="false" customHeight="false" outlineLevel="0" collapsed="false">
      <c r="A148" s="245" t="str">
        <f aca="false">IF('Συμβατικά ΦΣ'!B143&lt;&gt;"",'Συμβατικά ΦΣ'!C143,"")</f>
        <v/>
      </c>
      <c r="B148" s="246" t="str">
        <f aca="false">IF('Συμβατικά ΦΣ'!B143&lt;&gt;"",'Συμβατικά ΦΣ'!I143,"")</f>
        <v/>
      </c>
      <c r="C148" s="247" t="str">
        <f aca="false">IF('Συμβατικά ΦΣ'!B143&lt;&gt;"",'Συμβατικά ΦΣ'!J143,"")</f>
        <v/>
      </c>
      <c r="D148" s="248" t="str">
        <f aca="false">IF('Συμβατικά ΦΣ'!B143&lt;&gt;"",'Συμβατικά ΦΣ'!L143,"")</f>
        <v/>
      </c>
      <c r="E148" s="246" t="str">
        <f aca="false">IF('Συμβατικά ΦΣ'!B143&lt;&gt;"",'Συμβατικά ΦΣ'!K143,"")</f>
        <v/>
      </c>
      <c r="G148" s="245" t="str">
        <f aca="false">IF(A148&lt;&gt;"",A148,"")</f>
        <v/>
      </c>
      <c r="H148" s="249" t="str">
        <f aca="false">IF(G148&lt;&gt;"",B148,"")</f>
        <v/>
      </c>
      <c r="I148" s="247" t="str">
        <f aca="false">IF(G148&lt;&gt;"",C148,"")</f>
        <v/>
      </c>
      <c r="J148" s="248" t="str">
        <f aca="false">IF(G148&lt;&gt;"",D148,"")</f>
        <v/>
      </c>
      <c r="K148" s="248" t="str">
        <f aca="false">IF(G148&lt;&gt;"",E148,"")</f>
        <v/>
      </c>
      <c r="L148" s="247" t="str">
        <f aca="false">IF(G148&lt;&gt;"",'Γενικά Δεδομένα'!$I$6*365,"")</f>
        <v/>
      </c>
      <c r="M148" s="250" t="str">
        <f aca="false">IF(G148&lt;&gt;"",Υπολογισμοί!G143,"")</f>
        <v/>
      </c>
      <c r="N148" s="251" t="str">
        <f aca="false">IF(G148&lt;&gt;"",'Γενικά Δεδομένα'!$I$4,"")</f>
        <v/>
      </c>
      <c r="O148" s="250" t="str">
        <f aca="false">IF(G148&lt;&gt;"",M148*'Γενικά Δεδομένα'!$I$4,"")</f>
        <v/>
      </c>
      <c r="Q148" s="245" t="str">
        <f aca="false">IF(G148&lt;&gt;"",G148,"")</f>
        <v/>
      </c>
      <c r="R148" s="249" t="str">
        <f aca="false">IF(Q148&lt;&gt;"",H148,"")</f>
        <v/>
      </c>
      <c r="S148" s="252" t="str">
        <f aca="false">IF(Q148&lt;&gt;"",I148,"")</f>
        <v/>
      </c>
      <c r="T148" s="253"/>
      <c r="U148" s="254" t="str">
        <f aca="false">IF(Q148&lt;&gt;"",'Νέα ΦΣ'!D143,"")</f>
        <v/>
      </c>
      <c r="V148" s="233" t="str">
        <f aca="false">IF(Q148&lt;&gt;"",'Νέα ΦΣ'!M143,"")</f>
        <v/>
      </c>
      <c r="W148" s="233" t="str">
        <f aca="false">IF(Q148&lt;&gt;"",V148,"")</f>
        <v/>
      </c>
      <c r="X148" s="233" t="str">
        <f aca="false">IF(Q148&lt;&gt;"",'Νέα ΦΣ'!O143,"")</f>
        <v/>
      </c>
      <c r="Y148" s="248" t="str">
        <f aca="false">IF(Q148&lt;&gt;"",D148+E148,"")</f>
        <v/>
      </c>
      <c r="AA148" s="245" t="str">
        <f aca="false">IF(U148&lt;&gt;"",U148,"")</f>
        <v/>
      </c>
      <c r="AB148" s="249" t="str">
        <f aca="false">IF(AA148&lt;&gt;"",V148,"")</f>
        <v/>
      </c>
      <c r="AC148" s="249" t="str">
        <f aca="false">IF(AA148&lt;&gt;"",W148,"")</f>
        <v/>
      </c>
      <c r="AD148" s="249" t="str">
        <f aca="false">IF(AA148&lt;&gt;"",X148,"")</f>
        <v/>
      </c>
      <c r="AE148" s="249" t="str">
        <f aca="false">IF(Q148&lt;&gt;"",IF(AD148="ΝΑΙ",15,""),"")</f>
        <v/>
      </c>
      <c r="AF148" s="248" t="str">
        <f aca="false">IF(AA148&lt;&gt;"",D148+E148,"")</f>
        <v/>
      </c>
      <c r="AG148" s="249" t="str">
        <f aca="false">IF(AA148&lt;&gt;"",0,"")</f>
        <v/>
      </c>
      <c r="AH148" s="250" t="str">
        <f aca="false">+L148</f>
        <v/>
      </c>
      <c r="AI148" s="250" t="str">
        <f aca="false">IF(AA148&lt;&gt;"",Υπολογισμοί!H143,"")</f>
        <v/>
      </c>
      <c r="AJ148" s="255" t="str">
        <f aca="false">IF(AA148&lt;&gt;"",'Γενικά Δεδομένα'!$I$4,"")</f>
        <v/>
      </c>
      <c r="AK148" s="250" t="str">
        <f aca="false">IF(AA148&lt;&gt;"",AI148*AJ148,"")</f>
        <v/>
      </c>
      <c r="AM148" s="256"/>
      <c r="AO148" s="254"/>
      <c r="AP148" s="233"/>
      <c r="AQ148" s="233"/>
      <c r="AR148" s="233"/>
      <c r="AS148" s="248"/>
      <c r="AT148" s="247"/>
      <c r="AU148" s="247"/>
      <c r="AW148" s="233"/>
      <c r="AX148" s="247"/>
      <c r="AY148" s="247"/>
      <c r="AZ148" s="247"/>
    </row>
    <row r="149" customFormat="false" ht="10.2" hidden="false" customHeight="false" outlineLevel="0" collapsed="false">
      <c r="A149" s="245" t="str">
        <f aca="false">IF('Συμβατικά ΦΣ'!B144&lt;&gt;"",'Συμβατικά ΦΣ'!C144,"")</f>
        <v/>
      </c>
      <c r="B149" s="246" t="str">
        <f aca="false">IF('Συμβατικά ΦΣ'!B144&lt;&gt;"",'Συμβατικά ΦΣ'!I144,"")</f>
        <v/>
      </c>
      <c r="C149" s="247" t="str">
        <f aca="false">IF('Συμβατικά ΦΣ'!B144&lt;&gt;"",'Συμβατικά ΦΣ'!J144,"")</f>
        <v/>
      </c>
      <c r="D149" s="248" t="str">
        <f aca="false">IF('Συμβατικά ΦΣ'!B144&lt;&gt;"",'Συμβατικά ΦΣ'!L144,"")</f>
        <v/>
      </c>
      <c r="E149" s="246" t="str">
        <f aca="false">IF('Συμβατικά ΦΣ'!B144&lt;&gt;"",'Συμβατικά ΦΣ'!K144,"")</f>
        <v/>
      </c>
      <c r="G149" s="245" t="str">
        <f aca="false">IF(A149&lt;&gt;"",A149,"")</f>
        <v/>
      </c>
      <c r="H149" s="249" t="str">
        <f aca="false">IF(G149&lt;&gt;"",B149,"")</f>
        <v/>
      </c>
      <c r="I149" s="247" t="str">
        <f aca="false">IF(G149&lt;&gt;"",C149,"")</f>
        <v/>
      </c>
      <c r="J149" s="248" t="str">
        <f aca="false">IF(G149&lt;&gt;"",D149,"")</f>
        <v/>
      </c>
      <c r="K149" s="248" t="str">
        <f aca="false">IF(G149&lt;&gt;"",E149,"")</f>
        <v/>
      </c>
      <c r="L149" s="247" t="str">
        <f aca="false">IF(G149&lt;&gt;"",'Γενικά Δεδομένα'!$I$6*365,"")</f>
        <v/>
      </c>
      <c r="M149" s="250" t="str">
        <f aca="false">IF(G149&lt;&gt;"",Υπολογισμοί!G144,"")</f>
        <v/>
      </c>
      <c r="N149" s="251" t="str">
        <f aca="false">IF(G149&lt;&gt;"",'Γενικά Δεδομένα'!$I$4,"")</f>
        <v/>
      </c>
      <c r="O149" s="250" t="str">
        <f aca="false">IF(G149&lt;&gt;"",M149*'Γενικά Δεδομένα'!$I$4,"")</f>
        <v/>
      </c>
      <c r="Q149" s="245" t="str">
        <f aca="false">IF(G149&lt;&gt;"",G149,"")</f>
        <v/>
      </c>
      <c r="R149" s="249" t="str">
        <f aca="false">IF(Q149&lt;&gt;"",H149,"")</f>
        <v/>
      </c>
      <c r="S149" s="252" t="str">
        <f aca="false">IF(Q149&lt;&gt;"",I149,"")</f>
        <v/>
      </c>
      <c r="T149" s="253"/>
      <c r="U149" s="254" t="str">
        <f aca="false">IF(Q149&lt;&gt;"",'Νέα ΦΣ'!D144,"")</f>
        <v/>
      </c>
      <c r="V149" s="233" t="str">
        <f aca="false">IF(Q149&lt;&gt;"",'Νέα ΦΣ'!M144,"")</f>
        <v/>
      </c>
      <c r="W149" s="233" t="str">
        <f aca="false">IF(Q149&lt;&gt;"",V149,"")</f>
        <v/>
      </c>
      <c r="X149" s="233" t="str">
        <f aca="false">IF(Q149&lt;&gt;"",'Νέα ΦΣ'!O144,"")</f>
        <v/>
      </c>
      <c r="Y149" s="248" t="str">
        <f aca="false">IF(Q149&lt;&gt;"",D149+E149,"")</f>
        <v/>
      </c>
      <c r="AA149" s="245" t="str">
        <f aca="false">IF(U149&lt;&gt;"",U149,"")</f>
        <v/>
      </c>
      <c r="AB149" s="249" t="str">
        <f aca="false">IF(AA149&lt;&gt;"",V149,"")</f>
        <v/>
      </c>
      <c r="AC149" s="249" t="str">
        <f aca="false">IF(AA149&lt;&gt;"",W149,"")</f>
        <v/>
      </c>
      <c r="AD149" s="249" t="str">
        <f aca="false">IF(AA149&lt;&gt;"",X149,"")</f>
        <v/>
      </c>
      <c r="AE149" s="249" t="str">
        <f aca="false">IF(Q149&lt;&gt;"",IF(AD149="ΝΑΙ",15,""),"")</f>
        <v/>
      </c>
      <c r="AF149" s="248" t="str">
        <f aca="false">IF(AA149&lt;&gt;"",D149+E149,"")</f>
        <v/>
      </c>
      <c r="AG149" s="249" t="str">
        <f aca="false">IF(AA149&lt;&gt;"",0,"")</f>
        <v/>
      </c>
      <c r="AH149" s="250" t="str">
        <f aca="false">+L149</f>
        <v/>
      </c>
      <c r="AI149" s="250" t="str">
        <f aca="false">IF(AA149&lt;&gt;"",Υπολογισμοί!H144,"")</f>
        <v/>
      </c>
      <c r="AJ149" s="255" t="str">
        <f aca="false">IF(AA149&lt;&gt;"",'Γενικά Δεδομένα'!$I$4,"")</f>
        <v/>
      </c>
      <c r="AK149" s="250" t="str">
        <f aca="false">IF(AA149&lt;&gt;"",AI149*AJ149,"")</f>
        <v/>
      </c>
      <c r="AM149" s="256"/>
      <c r="AO149" s="254"/>
      <c r="AP149" s="233"/>
      <c r="AQ149" s="233"/>
      <c r="AR149" s="233"/>
      <c r="AS149" s="248"/>
      <c r="AT149" s="247"/>
      <c r="AU149" s="247"/>
      <c r="AW149" s="233"/>
      <c r="AX149" s="247"/>
      <c r="AY149" s="247"/>
      <c r="AZ149" s="247"/>
    </row>
    <row r="150" customFormat="false" ht="10.2" hidden="false" customHeight="false" outlineLevel="0" collapsed="false">
      <c r="A150" s="245" t="str">
        <f aca="false">IF('Συμβατικά ΦΣ'!B145&lt;&gt;"",'Συμβατικά ΦΣ'!C145,"")</f>
        <v/>
      </c>
      <c r="B150" s="246" t="str">
        <f aca="false">IF('Συμβατικά ΦΣ'!B145&lt;&gt;"",'Συμβατικά ΦΣ'!I145,"")</f>
        <v/>
      </c>
      <c r="C150" s="247" t="str">
        <f aca="false">IF('Συμβατικά ΦΣ'!B145&lt;&gt;"",'Συμβατικά ΦΣ'!J145,"")</f>
        <v/>
      </c>
      <c r="D150" s="248" t="str">
        <f aca="false">IF('Συμβατικά ΦΣ'!B145&lt;&gt;"",'Συμβατικά ΦΣ'!L145,"")</f>
        <v/>
      </c>
      <c r="E150" s="246" t="str">
        <f aca="false">IF('Συμβατικά ΦΣ'!B145&lt;&gt;"",'Συμβατικά ΦΣ'!K145,"")</f>
        <v/>
      </c>
      <c r="G150" s="245" t="str">
        <f aca="false">IF(A150&lt;&gt;"",A150,"")</f>
        <v/>
      </c>
      <c r="H150" s="249" t="str">
        <f aca="false">IF(G150&lt;&gt;"",B150,"")</f>
        <v/>
      </c>
      <c r="I150" s="247" t="str">
        <f aca="false">IF(G150&lt;&gt;"",C150,"")</f>
        <v/>
      </c>
      <c r="J150" s="248" t="str">
        <f aca="false">IF(G150&lt;&gt;"",D150,"")</f>
        <v/>
      </c>
      <c r="K150" s="248" t="str">
        <f aca="false">IF(G150&lt;&gt;"",E150,"")</f>
        <v/>
      </c>
      <c r="L150" s="247" t="str">
        <f aca="false">IF(G150&lt;&gt;"",'Γενικά Δεδομένα'!$I$6*365,"")</f>
        <v/>
      </c>
      <c r="M150" s="250" t="str">
        <f aca="false">IF(G150&lt;&gt;"",Υπολογισμοί!G145,"")</f>
        <v/>
      </c>
      <c r="N150" s="251" t="str">
        <f aca="false">IF(G150&lt;&gt;"",'Γενικά Δεδομένα'!$I$4,"")</f>
        <v/>
      </c>
      <c r="O150" s="250" t="str">
        <f aca="false">IF(G150&lt;&gt;"",M150*'Γενικά Δεδομένα'!$I$4,"")</f>
        <v/>
      </c>
      <c r="Q150" s="245" t="str">
        <f aca="false">IF(G150&lt;&gt;"",G150,"")</f>
        <v/>
      </c>
      <c r="R150" s="249" t="str">
        <f aca="false">IF(Q150&lt;&gt;"",H150,"")</f>
        <v/>
      </c>
      <c r="S150" s="252" t="str">
        <f aca="false">IF(Q150&lt;&gt;"",I150,"")</f>
        <v/>
      </c>
      <c r="T150" s="253"/>
      <c r="U150" s="254" t="str">
        <f aca="false">IF(Q150&lt;&gt;"",'Νέα ΦΣ'!D145,"")</f>
        <v/>
      </c>
      <c r="V150" s="233" t="str">
        <f aca="false">IF(Q150&lt;&gt;"",'Νέα ΦΣ'!M145,"")</f>
        <v/>
      </c>
      <c r="W150" s="233" t="str">
        <f aca="false">IF(Q150&lt;&gt;"",V150,"")</f>
        <v/>
      </c>
      <c r="X150" s="233" t="str">
        <f aca="false">IF(Q150&lt;&gt;"",'Νέα ΦΣ'!O145,"")</f>
        <v/>
      </c>
      <c r="Y150" s="248" t="str">
        <f aca="false">IF(Q150&lt;&gt;"",D150+E150,"")</f>
        <v/>
      </c>
      <c r="AA150" s="245" t="str">
        <f aca="false">IF(U150&lt;&gt;"",U150,"")</f>
        <v/>
      </c>
      <c r="AB150" s="249" t="str">
        <f aca="false">IF(AA150&lt;&gt;"",V150,"")</f>
        <v/>
      </c>
      <c r="AC150" s="249" t="str">
        <f aca="false">IF(AA150&lt;&gt;"",W150,"")</f>
        <v/>
      </c>
      <c r="AD150" s="249" t="str">
        <f aca="false">IF(AA150&lt;&gt;"",X150,"")</f>
        <v/>
      </c>
      <c r="AE150" s="249" t="str">
        <f aca="false">IF(Q150&lt;&gt;"",IF(AD150="ΝΑΙ",15,""),"")</f>
        <v/>
      </c>
      <c r="AF150" s="248" t="str">
        <f aca="false">IF(AA150&lt;&gt;"",D150+E150,"")</f>
        <v/>
      </c>
      <c r="AG150" s="249" t="str">
        <f aca="false">IF(AA150&lt;&gt;"",0,"")</f>
        <v/>
      </c>
      <c r="AH150" s="250" t="str">
        <f aca="false">+L150</f>
        <v/>
      </c>
      <c r="AI150" s="250" t="str">
        <f aca="false">IF(AA150&lt;&gt;"",Υπολογισμοί!H145,"")</f>
        <v/>
      </c>
      <c r="AJ150" s="255" t="str">
        <f aca="false">IF(AA150&lt;&gt;"",'Γενικά Δεδομένα'!$I$4,"")</f>
        <v/>
      </c>
      <c r="AK150" s="250" t="str">
        <f aca="false">IF(AA150&lt;&gt;"",AI150*AJ150,"")</f>
        <v/>
      </c>
      <c r="AM150" s="256"/>
      <c r="AO150" s="254"/>
      <c r="AP150" s="233"/>
      <c r="AQ150" s="233"/>
      <c r="AR150" s="233"/>
      <c r="AS150" s="248"/>
      <c r="AT150" s="247"/>
      <c r="AU150" s="247"/>
      <c r="AW150" s="233"/>
      <c r="AX150" s="247"/>
      <c r="AY150" s="247"/>
      <c r="AZ150" s="247"/>
    </row>
    <row r="151" customFormat="false" ht="10.2" hidden="false" customHeight="false" outlineLevel="0" collapsed="false">
      <c r="A151" s="245" t="str">
        <f aca="false">IF('Συμβατικά ΦΣ'!B146&lt;&gt;"",'Συμβατικά ΦΣ'!C146,"")</f>
        <v/>
      </c>
      <c r="B151" s="246" t="str">
        <f aca="false">IF('Συμβατικά ΦΣ'!B146&lt;&gt;"",'Συμβατικά ΦΣ'!I146,"")</f>
        <v/>
      </c>
      <c r="C151" s="247" t="str">
        <f aca="false">IF('Συμβατικά ΦΣ'!B146&lt;&gt;"",'Συμβατικά ΦΣ'!J146,"")</f>
        <v/>
      </c>
      <c r="D151" s="248" t="str">
        <f aca="false">IF('Συμβατικά ΦΣ'!B146&lt;&gt;"",'Συμβατικά ΦΣ'!L146,"")</f>
        <v/>
      </c>
      <c r="E151" s="246" t="str">
        <f aca="false">IF('Συμβατικά ΦΣ'!B146&lt;&gt;"",'Συμβατικά ΦΣ'!K146,"")</f>
        <v/>
      </c>
      <c r="G151" s="245" t="str">
        <f aca="false">IF(A151&lt;&gt;"",A151,"")</f>
        <v/>
      </c>
      <c r="H151" s="249" t="str">
        <f aca="false">IF(G151&lt;&gt;"",B151,"")</f>
        <v/>
      </c>
      <c r="I151" s="247" t="str">
        <f aca="false">IF(G151&lt;&gt;"",C151,"")</f>
        <v/>
      </c>
      <c r="J151" s="248" t="str">
        <f aca="false">IF(G151&lt;&gt;"",D151,"")</f>
        <v/>
      </c>
      <c r="K151" s="248" t="str">
        <f aca="false">IF(G151&lt;&gt;"",E151,"")</f>
        <v/>
      </c>
      <c r="L151" s="247" t="str">
        <f aca="false">IF(G151&lt;&gt;"",'Γενικά Δεδομένα'!$I$6*365,"")</f>
        <v/>
      </c>
      <c r="M151" s="250" t="str">
        <f aca="false">IF(G151&lt;&gt;"",Υπολογισμοί!G146,"")</f>
        <v/>
      </c>
      <c r="N151" s="251" t="str">
        <f aca="false">IF(G151&lt;&gt;"",'Γενικά Δεδομένα'!$I$4,"")</f>
        <v/>
      </c>
      <c r="O151" s="250" t="str">
        <f aca="false">IF(G151&lt;&gt;"",M151*'Γενικά Δεδομένα'!$I$4,"")</f>
        <v/>
      </c>
      <c r="Q151" s="245" t="str">
        <f aca="false">IF(G151&lt;&gt;"",G151,"")</f>
        <v/>
      </c>
      <c r="R151" s="249" t="str">
        <f aca="false">IF(Q151&lt;&gt;"",H151,"")</f>
        <v/>
      </c>
      <c r="S151" s="252" t="str">
        <f aca="false">IF(Q151&lt;&gt;"",I151,"")</f>
        <v/>
      </c>
      <c r="T151" s="253"/>
      <c r="U151" s="254" t="str">
        <f aca="false">IF(Q151&lt;&gt;"",'Νέα ΦΣ'!D146,"")</f>
        <v/>
      </c>
      <c r="V151" s="233" t="str">
        <f aca="false">IF(Q151&lt;&gt;"",'Νέα ΦΣ'!M146,"")</f>
        <v/>
      </c>
      <c r="W151" s="233" t="str">
        <f aca="false">IF(Q151&lt;&gt;"",V151,"")</f>
        <v/>
      </c>
      <c r="X151" s="233" t="str">
        <f aca="false">IF(Q151&lt;&gt;"",'Νέα ΦΣ'!O146,"")</f>
        <v/>
      </c>
      <c r="Y151" s="248" t="str">
        <f aca="false">IF(Q151&lt;&gt;"",D151+E151,"")</f>
        <v/>
      </c>
      <c r="AA151" s="245" t="str">
        <f aca="false">IF(U151&lt;&gt;"",U151,"")</f>
        <v/>
      </c>
      <c r="AB151" s="249" t="str">
        <f aca="false">IF(AA151&lt;&gt;"",V151,"")</f>
        <v/>
      </c>
      <c r="AC151" s="249" t="str">
        <f aca="false">IF(AA151&lt;&gt;"",W151,"")</f>
        <v/>
      </c>
      <c r="AD151" s="249" t="str">
        <f aca="false">IF(AA151&lt;&gt;"",X151,"")</f>
        <v/>
      </c>
      <c r="AE151" s="249" t="str">
        <f aca="false">IF(Q151&lt;&gt;"",IF(AD151="ΝΑΙ",15,""),"")</f>
        <v/>
      </c>
      <c r="AF151" s="248" t="str">
        <f aca="false">IF(AA151&lt;&gt;"",D151+E151,"")</f>
        <v/>
      </c>
      <c r="AG151" s="249" t="str">
        <f aca="false">IF(AA151&lt;&gt;"",0,"")</f>
        <v/>
      </c>
      <c r="AH151" s="250" t="str">
        <f aca="false">+L151</f>
        <v/>
      </c>
      <c r="AI151" s="250" t="str">
        <f aca="false">IF(AA151&lt;&gt;"",Υπολογισμοί!H146,"")</f>
        <v/>
      </c>
      <c r="AJ151" s="255" t="str">
        <f aca="false">IF(AA151&lt;&gt;"",'Γενικά Δεδομένα'!$I$4,"")</f>
        <v/>
      </c>
      <c r="AK151" s="250" t="str">
        <f aca="false">IF(AA151&lt;&gt;"",AI151*AJ151,"")</f>
        <v/>
      </c>
      <c r="AM151" s="256"/>
      <c r="AO151" s="254"/>
      <c r="AP151" s="233"/>
      <c r="AQ151" s="233"/>
      <c r="AR151" s="233"/>
      <c r="AS151" s="248"/>
      <c r="AT151" s="247"/>
      <c r="AU151" s="247"/>
      <c r="AW151" s="233"/>
      <c r="AX151" s="247"/>
      <c r="AY151" s="247"/>
      <c r="AZ151" s="247"/>
    </row>
    <row r="152" customFormat="false" ht="10.2" hidden="false" customHeight="false" outlineLevel="0" collapsed="false">
      <c r="A152" s="245" t="str">
        <f aca="false">IF('Συμβατικά ΦΣ'!B147&lt;&gt;"",'Συμβατικά ΦΣ'!C147,"")</f>
        <v/>
      </c>
      <c r="B152" s="246" t="str">
        <f aca="false">IF('Συμβατικά ΦΣ'!B147&lt;&gt;"",'Συμβατικά ΦΣ'!I147,"")</f>
        <v/>
      </c>
      <c r="C152" s="247" t="str">
        <f aca="false">IF('Συμβατικά ΦΣ'!B147&lt;&gt;"",'Συμβατικά ΦΣ'!J147,"")</f>
        <v/>
      </c>
      <c r="D152" s="248" t="str">
        <f aca="false">IF('Συμβατικά ΦΣ'!B147&lt;&gt;"",'Συμβατικά ΦΣ'!L147,"")</f>
        <v/>
      </c>
      <c r="E152" s="246" t="str">
        <f aca="false">IF('Συμβατικά ΦΣ'!B147&lt;&gt;"",'Συμβατικά ΦΣ'!K147,"")</f>
        <v/>
      </c>
      <c r="G152" s="245" t="str">
        <f aca="false">IF(A152&lt;&gt;"",A152,"")</f>
        <v/>
      </c>
      <c r="H152" s="249" t="str">
        <f aca="false">IF(G152&lt;&gt;"",B152,"")</f>
        <v/>
      </c>
      <c r="I152" s="247" t="str">
        <f aca="false">IF(G152&lt;&gt;"",C152,"")</f>
        <v/>
      </c>
      <c r="J152" s="248" t="str">
        <f aca="false">IF(G152&lt;&gt;"",D152,"")</f>
        <v/>
      </c>
      <c r="K152" s="248" t="str">
        <f aca="false">IF(G152&lt;&gt;"",E152,"")</f>
        <v/>
      </c>
      <c r="L152" s="247" t="str">
        <f aca="false">IF(G152&lt;&gt;"",'Γενικά Δεδομένα'!$I$6*365,"")</f>
        <v/>
      </c>
      <c r="M152" s="250" t="str">
        <f aca="false">IF(G152&lt;&gt;"",Υπολογισμοί!G147,"")</f>
        <v/>
      </c>
      <c r="N152" s="251" t="str">
        <f aca="false">IF(G152&lt;&gt;"",'Γενικά Δεδομένα'!$I$4,"")</f>
        <v/>
      </c>
      <c r="O152" s="250" t="str">
        <f aca="false">IF(G152&lt;&gt;"",M152*'Γενικά Δεδομένα'!$I$4,"")</f>
        <v/>
      </c>
      <c r="Q152" s="245" t="str">
        <f aca="false">IF(G152&lt;&gt;"",G152,"")</f>
        <v/>
      </c>
      <c r="R152" s="249" t="str">
        <f aca="false">IF(Q152&lt;&gt;"",H152,"")</f>
        <v/>
      </c>
      <c r="S152" s="252" t="str">
        <f aca="false">IF(Q152&lt;&gt;"",I152,"")</f>
        <v/>
      </c>
      <c r="T152" s="253"/>
      <c r="U152" s="254" t="str">
        <f aca="false">IF(Q152&lt;&gt;"",'Νέα ΦΣ'!D147,"")</f>
        <v/>
      </c>
      <c r="V152" s="233" t="str">
        <f aca="false">IF(Q152&lt;&gt;"",'Νέα ΦΣ'!M147,"")</f>
        <v/>
      </c>
      <c r="W152" s="233" t="str">
        <f aca="false">IF(Q152&lt;&gt;"",V152,"")</f>
        <v/>
      </c>
      <c r="X152" s="233" t="str">
        <f aca="false">IF(Q152&lt;&gt;"",'Νέα ΦΣ'!O147,"")</f>
        <v/>
      </c>
      <c r="Y152" s="248" t="str">
        <f aca="false">IF(Q152&lt;&gt;"",D152+E152,"")</f>
        <v/>
      </c>
      <c r="AA152" s="245" t="str">
        <f aca="false">IF(U152&lt;&gt;"",U152,"")</f>
        <v/>
      </c>
      <c r="AB152" s="249" t="str">
        <f aca="false">IF(AA152&lt;&gt;"",V152,"")</f>
        <v/>
      </c>
      <c r="AC152" s="249" t="str">
        <f aca="false">IF(AA152&lt;&gt;"",W152,"")</f>
        <v/>
      </c>
      <c r="AD152" s="249" t="str">
        <f aca="false">IF(AA152&lt;&gt;"",X152,"")</f>
        <v/>
      </c>
      <c r="AE152" s="249" t="str">
        <f aca="false">IF(Q152&lt;&gt;"",IF(AD152="ΝΑΙ",15,""),"")</f>
        <v/>
      </c>
      <c r="AF152" s="248" t="str">
        <f aca="false">IF(AA152&lt;&gt;"",D152+E152,"")</f>
        <v/>
      </c>
      <c r="AG152" s="249" t="str">
        <f aca="false">IF(AA152&lt;&gt;"",0,"")</f>
        <v/>
      </c>
      <c r="AH152" s="250" t="str">
        <f aca="false">+L152</f>
        <v/>
      </c>
      <c r="AI152" s="250" t="str">
        <f aca="false">IF(AA152&lt;&gt;"",Υπολογισμοί!H147,"")</f>
        <v/>
      </c>
      <c r="AJ152" s="255" t="str">
        <f aca="false">IF(AA152&lt;&gt;"",'Γενικά Δεδομένα'!$I$4,"")</f>
        <v/>
      </c>
      <c r="AK152" s="250" t="str">
        <f aca="false">IF(AA152&lt;&gt;"",AI152*AJ152,"")</f>
        <v/>
      </c>
      <c r="AM152" s="256"/>
      <c r="AO152" s="254"/>
      <c r="AP152" s="233"/>
      <c r="AQ152" s="233"/>
      <c r="AR152" s="233"/>
      <c r="AS152" s="248"/>
      <c r="AT152" s="247"/>
      <c r="AU152" s="247"/>
      <c r="AW152" s="233"/>
      <c r="AX152" s="247"/>
      <c r="AY152" s="247"/>
      <c r="AZ152" s="247"/>
    </row>
    <row r="153" customFormat="false" ht="10.2" hidden="false" customHeight="false" outlineLevel="0" collapsed="false">
      <c r="A153" s="245" t="str">
        <f aca="false">IF('Συμβατικά ΦΣ'!B148&lt;&gt;"",'Συμβατικά ΦΣ'!C148,"")</f>
        <v/>
      </c>
      <c r="B153" s="246" t="str">
        <f aca="false">IF('Συμβατικά ΦΣ'!B148&lt;&gt;"",'Συμβατικά ΦΣ'!I148,"")</f>
        <v/>
      </c>
      <c r="C153" s="247" t="str">
        <f aca="false">IF('Συμβατικά ΦΣ'!B148&lt;&gt;"",'Συμβατικά ΦΣ'!J148,"")</f>
        <v/>
      </c>
      <c r="D153" s="248" t="str">
        <f aca="false">IF('Συμβατικά ΦΣ'!B148&lt;&gt;"",'Συμβατικά ΦΣ'!L148,"")</f>
        <v/>
      </c>
      <c r="E153" s="246" t="str">
        <f aca="false">IF('Συμβατικά ΦΣ'!B148&lt;&gt;"",'Συμβατικά ΦΣ'!K148,"")</f>
        <v/>
      </c>
      <c r="G153" s="245" t="str">
        <f aca="false">IF(A153&lt;&gt;"",A153,"")</f>
        <v/>
      </c>
      <c r="H153" s="249" t="str">
        <f aca="false">IF(G153&lt;&gt;"",B153,"")</f>
        <v/>
      </c>
      <c r="I153" s="247" t="str">
        <f aca="false">IF(G153&lt;&gt;"",C153,"")</f>
        <v/>
      </c>
      <c r="J153" s="248" t="str">
        <f aca="false">IF(G153&lt;&gt;"",D153,"")</f>
        <v/>
      </c>
      <c r="K153" s="248" t="str">
        <f aca="false">IF(G153&lt;&gt;"",E153,"")</f>
        <v/>
      </c>
      <c r="L153" s="247" t="str">
        <f aca="false">IF(G153&lt;&gt;"",'Γενικά Δεδομένα'!$I$6*365,"")</f>
        <v/>
      </c>
      <c r="M153" s="250" t="str">
        <f aca="false">IF(G153&lt;&gt;"",Υπολογισμοί!G148,"")</f>
        <v/>
      </c>
      <c r="N153" s="251" t="str">
        <f aca="false">IF(G153&lt;&gt;"",'Γενικά Δεδομένα'!$I$4,"")</f>
        <v/>
      </c>
      <c r="O153" s="250" t="str">
        <f aca="false">IF(G153&lt;&gt;"",M153*'Γενικά Δεδομένα'!$I$4,"")</f>
        <v/>
      </c>
      <c r="Q153" s="245" t="str">
        <f aca="false">IF(G153&lt;&gt;"",G153,"")</f>
        <v/>
      </c>
      <c r="R153" s="249" t="str">
        <f aca="false">IF(Q153&lt;&gt;"",H153,"")</f>
        <v/>
      </c>
      <c r="S153" s="252" t="str">
        <f aca="false">IF(Q153&lt;&gt;"",I153,"")</f>
        <v/>
      </c>
      <c r="T153" s="253"/>
      <c r="U153" s="254" t="str">
        <f aca="false">IF(Q153&lt;&gt;"",'Νέα ΦΣ'!D148,"")</f>
        <v/>
      </c>
      <c r="V153" s="233" t="str">
        <f aca="false">IF(Q153&lt;&gt;"",'Νέα ΦΣ'!M148,"")</f>
        <v/>
      </c>
      <c r="W153" s="233" t="str">
        <f aca="false">IF(Q153&lt;&gt;"",V153,"")</f>
        <v/>
      </c>
      <c r="X153" s="233" t="str">
        <f aca="false">IF(Q153&lt;&gt;"",'Νέα ΦΣ'!O148,"")</f>
        <v/>
      </c>
      <c r="Y153" s="248" t="str">
        <f aca="false">IF(Q153&lt;&gt;"",D153+E153,"")</f>
        <v/>
      </c>
      <c r="AA153" s="245" t="str">
        <f aca="false">IF(U153&lt;&gt;"",U153,"")</f>
        <v/>
      </c>
      <c r="AB153" s="249" t="str">
        <f aca="false">IF(AA153&lt;&gt;"",V153,"")</f>
        <v/>
      </c>
      <c r="AC153" s="249" t="str">
        <f aca="false">IF(AA153&lt;&gt;"",W153,"")</f>
        <v/>
      </c>
      <c r="AD153" s="249" t="str">
        <f aca="false">IF(AA153&lt;&gt;"",X153,"")</f>
        <v/>
      </c>
      <c r="AE153" s="249" t="str">
        <f aca="false">IF(Q153&lt;&gt;"",IF(AD153="ΝΑΙ",15,""),"")</f>
        <v/>
      </c>
      <c r="AF153" s="248" t="str">
        <f aca="false">IF(AA153&lt;&gt;"",D153+E153,"")</f>
        <v/>
      </c>
      <c r="AG153" s="249" t="str">
        <f aca="false">IF(AA153&lt;&gt;"",0,"")</f>
        <v/>
      </c>
      <c r="AH153" s="250" t="str">
        <f aca="false">+L153</f>
        <v/>
      </c>
      <c r="AI153" s="250" t="str">
        <f aca="false">IF(AA153&lt;&gt;"",Υπολογισμοί!H148,"")</f>
        <v/>
      </c>
      <c r="AJ153" s="255" t="str">
        <f aca="false">IF(AA153&lt;&gt;"",'Γενικά Δεδομένα'!$I$4,"")</f>
        <v/>
      </c>
      <c r="AK153" s="250" t="str">
        <f aca="false">IF(AA153&lt;&gt;"",AI153*AJ153,"")</f>
        <v/>
      </c>
      <c r="AM153" s="256"/>
      <c r="AO153" s="254"/>
      <c r="AP153" s="233"/>
      <c r="AQ153" s="233"/>
      <c r="AR153" s="233"/>
      <c r="AS153" s="248"/>
      <c r="AT153" s="247"/>
      <c r="AU153" s="247"/>
      <c r="AW153" s="233"/>
      <c r="AX153" s="247"/>
      <c r="AY153" s="247"/>
      <c r="AZ153" s="247"/>
    </row>
    <row r="154" customFormat="false" ht="10.2" hidden="false" customHeight="false" outlineLevel="0" collapsed="false">
      <c r="A154" s="245" t="str">
        <f aca="false">IF('Συμβατικά ΦΣ'!B149&lt;&gt;"",'Συμβατικά ΦΣ'!C149,"")</f>
        <v/>
      </c>
      <c r="B154" s="246" t="str">
        <f aca="false">IF('Συμβατικά ΦΣ'!B149&lt;&gt;"",'Συμβατικά ΦΣ'!I149,"")</f>
        <v/>
      </c>
      <c r="C154" s="247" t="str">
        <f aca="false">IF('Συμβατικά ΦΣ'!B149&lt;&gt;"",'Συμβατικά ΦΣ'!J149,"")</f>
        <v/>
      </c>
      <c r="D154" s="248" t="str">
        <f aca="false">IF('Συμβατικά ΦΣ'!B149&lt;&gt;"",'Συμβατικά ΦΣ'!L149,"")</f>
        <v/>
      </c>
      <c r="E154" s="246" t="str">
        <f aca="false">IF('Συμβατικά ΦΣ'!B149&lt;&gt;"",'Συμβατικά ΦΣ'!K149,"")</f>
        <v/>
      </c>
      <c r="G154" s="245" t="str">
        <f aca="false">IF(A154&lt;&gt;"",A154,"")</f>
        <v/>
      </c>
      <c r="H154" s="249" t="str">
        <f aca="false">IF(G154&lt;&gt;"",B154,"")</f>
        <v/>
      </c>
      <c r="I154" s="247" t="str">
        <f aca="false">IF(G154&lt;&gt;"",C154,"")</f>
        <v/>
      </c>
      <c r="J154" s="248" t="str">
        <f aca="false">IF(G154&lt;&gt;"",D154,"")</f>
        <v/>
      </c>
      <c r="K154" s="248" t="str">
        <f aca="false">IF(G154&lt;&gt;"",E154,"")</f>
        <v/>
      </c>
      <c r="L154" s="247" t="str">
        <f aca="false">IF(G154&lt;&gt;"",'Γενικά Δεδομένα'!$I$6*365,"")</f>
        <v/>
      </c>
      <c r="M154" s="250" t="str">
        <f aca="false">IF(G154&lt;&gt;"",Υπολογισμοί!G149,"")</f>
        <v/>
      </c>
      <c r="N154" s="251" t="str">
        <f aca="false">IF(G154&lt;&gt;"",'Γενικά Δεδομένα'!$I$4,"")</f>
        <v/>
      </c>
      <c r="O154" s="250" t="str">
        <f aca="false">IF(G154&lt;&gt;"",M154*'Γενικά Δεδομένα'!$I$4,"")</f>
        <v/>
      </c>
      <c r="Q154" s="245" t="str">
        <f aca="false">IF(G154&lt;&gt;"",G154,"")</f>
        <v/>
      </c>
      <c r="R154" s="249" t="str">
        <f aca="false">IF(Q154&lt;&gt;"",H154,"")</f>
        <v/>
      </c>
      <c r="S154" s="252" t="str">
        <f aca="false">IF(Q154&lt;&gt;"",I154,"")</f>
        <v/>
      </c>
      <c r="T154" s="253"/>
      <c r="U154" s="254" t="str">
        <f aca="false">IF(Q154&lt;&gt;"",'Νέα ΦΣ'!D149,"")</f>
        <v/>
      </c>
      <c r="V154" s="233" t="str">
        <f aca="false">IF(Q154&lt;&gt;"",'Νέα ΦΣ'!M149,"")</f>
        <v/>
      </c>
      <c r="W154" s="233" t="str">
        <f aca="false">IF(Q154&lt;&gt;"",V154,"")</f>
        <v/>
      </c>
      <c r="X154" s="233" t="str">
        <f aca="false">IF(Q154&lt;&gt;"",'Νέα ΦΣ'!O149,"")</f>
        <v/>
      </c>
      <c r="Y154" s="248" t="str">
        <f aca="false">IF(Q154&lt;&gt;"",D154+E154,"")</f>
        <v/>
      </c>
      <c r="AA154" s="245" t="str">
        <f aca="false">IF(U154&lt;&gt;"",U154,"")</f>
        <v/>
      </c>
      <c r="AB154" s="249" t="str">
        <f aca="false">IF(AA154&lt;&gt;"",V154,"")</f>
        <v/>
      </c>
      <c r="AC154" s="249" t="str">
        <f aca="false">IF(AA154&lt;&gt;"",W154,"")</f>
        <v/>
      </c>
      <c r="AD154" s="249" t="str">
        <f aca="false">IF(AA154&lt;&gt;"",X154,"")</f>
        <v/>
      </c>
      <c r="AE154" s="249" t="str">
        <f aca="false">IF(Q154&lt;&gt;"",IF(AD154="ΝΑΙ",15,""),"")</f>
        <v/>
      </c>
      <c r="AF154" s="248" t="str">
        <f aca="false">IF(AA154&lt;&gt;"",D154+E154,"")</f>
        <v/>
      </c>
      <c r="AG154" s="249" t="str">
        <f aca="false">IF(AA154&lt;&gt;"",0,"")</f>
        <v/>
      </c>
      <c r="AH154" s="250" t="str">
        <f aca="false">+L154</f>
        <v/>
      </c>
      <c r="AI154" s="250" t="str">
        <f aca="false">IF(AA154&lt;&gt;"",Υπολογισμοί!H149,"")</f>
        <v/>
      </c>
      <c r="AJ154" s="255" t="str">
        <f aca="false">IF(AA154&lt;&gt;"",'Γενικά Δεδομένα'!$I$4,"")</f>
        <v/>
      </c>
      <c r="AK154" s="250" t="str">
        <f aca="false">IF(AA154&lt;&gt;"",AI154*AJ154,"")</f>
        <v/>
      </c>
      <c r="AM154" s="256"/>
      <c r="AO154" s="254"/>
      <c r="AP154" s="233"/>
      <c r="AQ154" s="233"/>
      <c r="AR154" s="233"/>
      <c r="AS154" s="248"/>
      <c r="AT154" s="247"/>
      <c r="AU154" s="247"/>
      <c r="AW154" s="233"/>
      <c r="AX154" s="247"/>
      <c r="AY154" s="247"/>
      <c r="AZ154" s="247"/>
    </row>
    <row r="155" customFormat="false" ht="10.2" hidden="false" customHeight="false" outlineLevel="0" collapsed="false">
      <c r="A155" s="245" t="str">
        <f aca="false">IF('Συμβατικά ΦΣ'!B150&lt;&gt;"",'Συμβατικά ΦΣ'!C150,"")</f>
        <v/>
      </c>
      <c r="B155" s="246" t="str">
        <f aca="false">IF('Συμβατικά ΦΣ'!B150&lt;&gt;"",'Συμβατικά ΦΣ'!I150,"")</f>
        <v/>
      </c>
      <c r="C155" s="247" t="str">
        <f aca="false">IF('Συμβατικά ΦΣ'!B150&lt;&gt;"",'Συμβατικά ΦΣ'!J150,"")</f>
        <v/>
      </c>
      <c r="D155" s="248" t="str">
        <f aca="false">IF('Συμβατικά ΦΣ'!B150&lt;&gt;"",'Συμβατικά ΦΣ'!L150,"")</f>
        <v/>
      </c>
      <c r="E155" s="246" t="str">
        <f aca="false">IF('Συμβατικά ΦΣ'!B150&lt;&gt;"",'Συμβατικά ΦΣ'!K150,"")</f>
        <v/>
      </c>
      <c r="G155" s="245" t="str">
        <f aca="false">IF(A155&lt;&gt;"",A155,"")</f>
        <v/>
      </c>
      <c r="H155" s="249" t="str">
        <f aca="false">IF(G155&lt;&gt;"",B155,"")</f>
        <v/>
      </c>
      <c r="I155" s="247" t="str">
        <f aca="false">IF(G155&lt;&gt;"",C155,"")</f>
        <v/>
      </c>
      <c r="J155" s="248" t="str">
        <f aca="false">IF(G155&lt;&gt;"",D155,"")</f>
        <v/>
      </c>
      <c r="K155" s="248" t="str">
        <f aca="false">IF(G155&lt;&gt;"",E155,"")</f>
        <v/>
      </c>
      <c r="L155" s="247" t="str">
        <f aca="false">IF(G155&lt;&gt;"",'Γενικά Δεδομένα'!$I$6*365,"")</f>
        <v/>
      </c>
      <c r="M155" s="250" t="str">
        <f aca="false">IF(G155&lt;&gt;"",Υπολογισμοί!G150,"")</f>
        <v/>
      </c>
      <c r="N155" s="251" t="str">
        <f aca="false">IF(G155&lt;&gt;"",'Γενικά Δεδομένα'!$I$4,"")</f>
        <v/>
      </c>
      <c r="O155" s="250" t="str">
        <f aca="false">IF(G155&lt;&gt;"",M155*'Γενικά Δεδομένα'!$I$4,"")</f>
        <v/>
      </c>
      <c r="Q155" s="245" t="str">
        <f aca="false">IF(G155&lt;&gt;"",G155,"")</f>
        <v/>
      </c>
      <c r="R155" s="249" t="str">
        <f aca="false">IF(Q155&lt;&gt;"",H155,"")</f>
        <v/>
      </c>
      <c r="S155" s="252" t="str">
        <f aca="false">IF(Q155&lt;&gt;"",I155,"")</f>
        <v/>
      </c>
      <c r="T155" s="253"/>
      <c r="U155" s="254" t="str">
        <f aca="false">IF(Q155&lt;&gt;"",'Νέα ΦΣ'!D150,"")</f>
        <v/>
      </c>
      <c r="V155" s="233" t="str">
        <f aca="false">IF(Q155&lt;&gt;"",'Νέα ΦΣ'!M150,"")</f>
        <v/>
      </c>
      <c r="W155" s="233" t="str">
        <f aca="false">IF(Q155&lt;&gt;"",V155,"")</f>
        <v/>
      </c>
      <c r="X155" s="233" t="str">
        <f aca="false">IF(Q155&lt;&gt;"",'Νέα ΦΣ'!O150,"")</f>
        <v/>
      </c>
      <c r="Y155" s="248" t="str">
        <f aca="false">IF(Q155&lt;&gt;"",D155+E155,"")</f>
        <v/>
      </c>
      <c r="AA155" s="245" t="str">
        <f aca="false">IF(U155&lt;&gt;"",U155,"")</f>
        <v/>
      </c>
      <c r="AB155" s="249" t="str">
        <f aca="false">IF(AA155&lt;&gt;"",V155,"")</f>
        <v/>
      </c>
      <c r="AC155" s="249" t="str">
        <f aca="false">IF(AA155&lt;&gt;"",W155,"")</f>
        <v/>
      </c>
      <c r="AD155" s="249" t="str">
        <f aca="false">IF(AA155&lt;&gt;"",X155,"")</f>
        <v/>
      </c>
      <c r="AE155" s="249" t="str">
        <f aca="false">IF(Q155&lt;&gt;"",IF(AD155="ΝΑΙ",15,""),"")</f>
        <v/>
      </c>
      <c r="AF155" s="248" t="str">
        <f aca="false">IF(AA155&lt;&gt;"",D155+E155,"")</f>
        <v/>
      </c>
      <c r="AG155" s="249" t="str">
        <f aca="false">IF(AA155&lt;&gt;"",0,"")</f>
        <v/>
      </c>
      <c r="AH155" s="250" t="str">
        <f aca="false">+L155</f>
        <v/>
      </c>
      <c r="AI155" s="250" t="str">
        <f aca="false">IF(AA155&lt;&gt;"",Υπολογισμοί!H150,"")</f>
        <v/>
      </c>
      <c r="AJ155" s="255" t="str">
        <f aca="false">IF(AA155&lt;&gt;"",'Γενικά Δεδομένα'!$I$4,"")</f>
        <v/>
      </c>
      <c r="AK155" s="250" t="str">
        <f aca="false">IF(AA155&lt;&gt;"",AI155*AJ155,"")</f>
        <v/>
      </c>
      <c r="AM155" s="256"/>
      <c r="AO155" s="254"/>
      <c r="AP155" s="233"/>
      <c r="AQ155" s="233"/>
      <c r="AR155" s="233"/>
      <c r="AS155" s="248"/>
      <c r="AT155" s="247"/>
      <c r="AU155" s="247"/>
      <c r="AW155" s="233"/>
      <c r="AX155" s="247"/>
      <c r="AY155" s="247"/>
      <c r="AZ155" s="247"/>
    </row>
    <row r="156" customFormat="false" ht="10.2" hidden="false" customHeight="false" outlineLevel="0" collapsed="false">
      <c r="A156" s="245" t="str">
        <f aca="false">IF('Συμβατικά ΦΣ'!B151&lt;&gt;"",'Συμβατικά ΦΣ'!C151,"")</f>
        <v/>
      </c>
      <c r="B156" s="246" t="str">
        <f aca="false">IF('Συμβατικά ΦΣ'!B151&lt;&gt;"",'Συμβατικά ΦΣ'!I151,"")</f>
        <v/>
      </c>
      <c r="C156" s="247" t="str">
        <f aca="false">IF('Συμβατικά ΦΣ'!B151&lt;&gt;"",'Συμβατικά ΦΣ'!J151,"")</f>
        <v/>
      </c>
      <c r="D156" s="248" t="str">
        <f aca="false">IF('Συμβατικά ΦΣ'!B151&lt;&gt;"",'Συμβατικά ΦΣ'!L151,"")</f>
        <v/>
      </c>
      <c r="E156" s="246" t="str">
        <f aca="false">IF('Συμβατικά ΦΣ'!B151&lt;&gt;"",'Συμβατικά ΦΣ'!K151,"")</f>
        <v/>
      </c>
      <c r="G156" s="245" t="str">
        <f aca="false">IF(A156&lt;&gt;"",A156,"")</f>
        <v/>
      </c>
      <c r="H156" s="249" t="str">
        <f aca="false">IF(G156&lt;&gt;"",B156,"")</f>
        <v/>
      </c>
      <c r="I156" s="247" t="str">
        <f aca="false">IF(G156&lt;&gt;"",C156,"")</f>
        <v/>
      </c>
      <c r="J156" s="248" t="str">
        <f aca="false">IF(G156&lt;&gt;"",D156,"")</f>
        <v/>
      </c>
      <c r="K156" s="248" t="str">
        <f aca="false">IF(G156&lt;&gt;"",E156,"")</f>
        <v/>
      </c>
      <c r="L156" s="247" t="str">
        <f aca="false">IF(G156&lt;&gt;"",'Γενικά Δεδομένα'!$I$6*365,"")</f>
        <v/>
      </c>
      <c r="M156" s="250" t="str">
        <f aca="false">IF(G156&lt;&gt;"",Υπολογισμοί!G151,"")</f>
        <v/>
      </c>
      <c r="N156" s="251" t="str">
        <f aca="false">IF(G156&lt;&gt;"",'Γενικά Δεδομένα'!$I$4,"")</f>
        <v/>
      </c>
      <c r="O156" s="250" t="str">
        <f aca="false">IF(G156&lt;&gt;"",M156*'Γενικά Δεδομένα'!$I$4,"")</f>
        <v/>
      </c>
      <c r="Q156" s="245" t="str">
        <f aca="false">IF(G156&lt;&gt;"",G156,"")</f>
        <v/>
      </c>
      <c r="R156" s="249" t="str">
        <f aca="false">IF(Q156&lt;&gt;"",H156,"")</f>
        <v/>
      </c>
      <c r="S156" s="252" t="str">
        <f aca="false">IF(Q156&lt;&gt;"",I156,"")</f>
        <v/>
      </c>
      <c r="T156" s="253"/>
      <c r="U156" s="254" t="str">
        <f aca="false">IF(Q156&lt;&gt;"",'Νέα ΦΣ'!D151,"")</f>
        <v/>
      </c>
      <c r="V156" s="233" t="str">
        <f aca="false">IF(Q156&lt;&gt;"",'Νέα ΦΣ'!M151,"")</f>
        <v/>
      </c>
      <c r="W156" s="233" t="str">
        <f aca="false">IF(Q156&lt;&gt;"",V156,"")</f>
        <v/>
      </c>
      <c r="X156" s="233" t="str">
        <f aca="false">IF(Q156&lt;&gt;"",'Νέα ΦΣ'!O151,"")</f>
        <v/>
      </c>
      <c r="Y156" s="248" t="str">
        <f aca="false">IF(Q156&lt;&gt;"",D156+E156,"")</f>
        <v/>
      </c>
      <c r="AA156" s="245" t="str">
        <f aca="false">IF(U156&lt;&gt;"",U156,"")</f>
        <v/>
      </c>
      <c r="AB156" s="249" t="str">
        <f aca="false">IF(AA156&lt;&gt;"",V156,"")</f>
        <v/>
      </c>
      <c r="AC156" s="249" t="str">
        <f aca="false">IF(AA156&lt;&gt;"",W156,"")</f>
        <v/>
      </c>
      <c r="AD156" s="249" t="str">
        <f aca="false">IF(AA156&lt;&gt;"",X156,"")</f>
        <v/>
      </c>
      <c r="AE156" s="249" t="str">
        <f aca="false">IF(Q156&lt;&gt;"",IF(AD156="ΝΑΙ",15,""),"")</f>
        <v/>
      </c>
      <c r="AF156" s="248" t="str">
        <f aca="false">IF(AA156&lt;&gt;"",D156+E156,"")</f>
        <v/>
      </c>
      <c r="AG156" s="249" t="str">
        <f aca="false">IF(AA156&lt;&gt;"",0,"")</f>
        <v/>
      </c>
      <c r="AH156" s="250" t="str">
        <f aca="false">+L156</f>
        <v/>
      </c>
      <c r="AI156" s="250" t="str">
        <f aca="false">IF(AA156&lt;&gt;"",Υπολογισμοί!H151,"")</f>
        <v/>
      </c>
      <c r="AJ156" s="255" t="str">
        <f aca="false">IF(AA156&lt;&gt;"",'Γενικά Δεδομένα'!$I$4,"")</f>
        <v/>
      </c>
      <c r="AK156" s="250" t="str">
        <f aca="false">IF(AA156&lt;&gt;"",AI156*AJ156,"")</f>
        <v/>
      </c>
      <c r="AM156" s="256"/>
      <c r="AO156" s="254"/>
      <c r="AP156" s="233"/>
      <c r="AQ156" s="233"/>
      <c r="AR156" s="233"/>
      <c r="AS156" s="248"/>
      <c r="AT156" s="247"/>
      <c r="AU156" s="247"/>
      <c r="AW156" s="233"/>
      <c r="AX156" s="247"/>
      <c r="AY156" s="247"/>
      <c r="AZ156" s="247"/>
    </row>
    <row r="157" customFormat="false" ht="10.2" hidden="false" customHeight="false" outlineLevel="0" collapsed="false">
      <c r="A157" s="245" t="str">
        <f aca="false">IF('Συμβατικά ΦΣ'!B152&lt;&gt;"",'Συμβατικά ΦΣ'!C152,"")</f>
        <v/>
      </c>
      <c r="B157" s="246" t="str">
        <f aca="false">IF('Συμβατικά ΦΣ'!B152&lt;&gt;"",'Συμβατικά ΦΣ'!I152,"")</f>
        <v/>
      </c>
      <c r="C157" s="247" t="str">
        <f aca="false">IF('Συμβατικά ΦΣ'!B152&lt;&gt;"",'Συμβατικά ΦΣ'!J152,"")</f>
        <v/>
      </c>
      <c r="D157" s="248" t="str">
        <f aca="false">IF('Συμβατικά ΦΣ'!B152&lt;&gt;"",'Συμβατικά ΦΣ'!L152,"")</f>
        <v/>
      </c>
      <c r="E157" s="246" t="str">
        <f aca="false">IF('Συμβατικά ΦΣ'!B152&lt;&gt;"",'Συμβατικά ΦΣ'!K152,"")</f>
        <v/>
      </c>
      <c r="G157" s="245" t="str">
        <f aca="false">IF(A157&lt;&gt;"",A157,"")</f>
        <v/>
      </c>
      <c r="H157" s="249" t="str">
        <f aca="false">IF(G157&lt;&gt;"",B157,"")</f>
        <v/>
      </c>
      <c r="I157" s="247" t="str">
        <f aca="false">IF(G157&lt;&gt;"",C157,"")</f>
        <v/>
      </c>
      <c r="J157" s="248" t="str">
        <f aca="false">IF(G157&lt;&gt;"",D157,"")</f>
        <v/>
      </c>
      <c r="K157" s="248" t="str">
        <f aca="false">IF(G157&lt;&gt;"",E157,"")</f>
        <v/>
      </c>
      <c r="L157" s="247" t="str">
        <f aca="false">IF(G157&lt;&gt;"",'Γενικά Δεδομένα'!$I$6*365,"")</f>
        <v/>
      </c>
      <c r="M157" s="250" t="str">
        <f aca="false">IF(G157&lt;&gt;"",Υπολογισμοί!G152,"")</f>
        <v/>
      </c>
      <c r="N157" s="251" t="str">
        <f aca="false">IF(G157&lt;&gt;"",'Γενικά Δεδομένα'!$I$4,"")</f>
        <v/>
      </c>
      <c r="O157" s="250" t="str">
        <f aca="false">IF(G157&lt;&gt;"",M157*'Γενικά Δεδομένα'!$I$4,"")</f>
        <v/>
      </c>
      <c r="Q157" s="245" t="str">
        <f aca="false">IF(G157&lt;&gt;"",G157,"")</f>
        <v/>
      </c>
      <c r="R157" s="249" t="str">
        <f aca="false">IF(Q157&lt;&gt;"",H157,"")</f>
        <v/>
      </c>
      <c r="S157" s="252" t="str">
        <f aca="false">IF(Q157&lt;&gt;"",I157,"")</f>
        <v/>
      </c>
      <c r="T157" s="253"/>
      <c r="U157" s="254" t="str">
        <f aca="false">IF(Q157&lt;&gt;"",'Νέα ΦΣ'!D152,"")</f>
        <v/>
      </c>
      <c r="V157" s="233" t="str">
        <f aca="false">IF(Q157&lt;&gt;"",'Νέα ΦΣ'!M152,"")</f>
        <v/>
      </c>
      <c r="W157" s="233" t="str">
        <f aca="false">IF(Q157&lt;&gt;"",V157,"")</f>
        <v/>
      </c>
      <c r="X157" s="233" t="str">
        <f aca="false">IF(Q157&lt;&gt;"",'Νέα ΦΣ'!O152,"")</f>
        <v/>
      </c>
      <c r="Y157" s="248" t="str">
        <f aca="false">IF(Q157&lt;&gt;"",D157+E157,"")</f>
        <v/>
      </c>
      <c r="AA157" s="245" t="str">
        <f aca="false">IF(U157&lt;&gt;"",U157,"")</f>
        <v/>
      </c>
      <c r="AB157" s="249" t="str">
        <f aca="false">IF(AA157&lt;&gt;"",V157,"")</f>
        <v/>
      </c>
      <c r="AC157" s="249" t="str">
        <f aca="false">IF(AA157&lt;&gt;"",W157,"")</f>
        <v/>
      </c>
      <c r="AD157" s="249" t="str">
        <f aca="false">IF(AA157&lt;&gt;"",X157,"")</f>
        <v/>
      </c>
      <c r="AE157" s="249" t="str">
        <f aca="false">IF(Q157&lt;&gt;"",IF(AD157="ΝΑΙ",15,""),"")</f>
        <v/>
      </c>
      <c r="AF157" s="248" t="str">
        <f aca="false">IF(AA157&lt;&gt;"",D157+E157,"")</f>
        <v/>
      </c>
      <c r="AG157" s="249" t="str">
        <f aca="false">IF(AA157&lt;&gt;"",0,"")</f>
        <v/>
      </c>
      <c r="AH157" s="250" t="str">
        <f aca="false">+L157</f>
        <v/>
      </c>
      <c r="AI157" s="250" t="str">
        <f aca="false">IF(AA157&lt;&gt;"",Υπολογισμοί!H152,"")</f>
        <v/>
      </c>
      <c r="AJ157" s="255" t="str">
        <f aca="false">IF(AA157&lt;&gt;"",'Γενικά Δεδομένα'!$I$4,"")</f>
        <v/>
      </c>
      <c r="AK157" s="250" t="str">
        <f aca="false">IF(AA157&lt;&gt;"",AI157*AJ157,"")</f>
        <v/>
      </c>
      <c r="AM157" s="256"/>
      <c r="AO157" s="254"/>
      <c r="AP157" s="233"/>
      <c r="AQ157" s="233"/>
      <c r="AR157" s="233"/>
      <c r="AS157" s="248"/>
      <c r="AT157" s="247"/>
      <c r="AU157" s="247"/>
      <c r="AW157" s="233"/>
      <c r="AX157" s="247"/>
      <c r="AY157" s="247"/>
      <c r="AZ157" s="247"/>
    </row>
    <row r="158" customFormat="false" ht="10.2" hidden="false" customHeight="false" outlineLevel="0" collapsed="false">
      <c r="A158" s="245" t="str">
        <f aca="false">IF('Συμβατικά ΦΣ'!B153&lt;&gt;"",'Συμβατικά ΦΣ'!C153,"")</f>
        <v/>
      </c>
      <c r="B158" s="246" t="str">
        <f aca="false">IF('Συμβατικά ΦΣ'!B153&lt;&gt;"",'Συμβατικά ΦΣ'!I153,"")</f>
        <v/>
      </c>
      <c r="C158" s="247" t="str">
        <f aca="false">IF('Συμβατικά ΦΣ'!B153&lt;&gt;"",'Συμβατικά ΦΣ'!J153,"")</f>
        <v/>
      </c>
      <c r="D158" s="248" t="str">
        <f aca="false">IF('Συμβατικά ΦΣ'!B153&lt;&gt;"",'Συμβατικά ΦΣ'!L153,"")</f>
        <v/>
      </c>
      <c r="E158" s="246" t="str">
        <f aca="false">IF('Συμβατικά ΦΣ'!B153&lt;&gt;"",'Συμβατικά ΦΣ'!K153,"")</f>
        <v/>
      </c>
      <c r="G158" s="245" t="str">
        <f aca="false">IF(A158&lt;&gt;"",A158,"")</f>
        <v/>
      </c>
      <c r="H158" s="249" t="str">
        <f aca="false">IF(G158&lt;&gt;"",B158,"")</f>
        <v/>
      </c>
      <c r="I158" s="247" t="str">
        <f aca="false">IF(G158&lt;&gt;"",C158,"")</f>
        <v/>
      </c>
      <c r="J158" s="248" t="str">
        <f aca="false">IF(G158&lt;&gt;"",D158,"")</f>
        <v/>
      </c>
      <c r="K158" s="248" t="str">
        <f aca="false">IF(G158&lt;&gt;"",E158,"")</f>
        <v/>
      </c>
      <c r="L158" s="247" t="str">
        <f aca="false">IF(G158&lt;&gt;"",'Γενικά Δεδομένα'!$I$6*365,"")</f>
        <v/>
      </c>
      <c r="M158" s="250" t="str">
        <f aca="false">IF(G158&lt;&gt;"",Υπολογισμοί!G153,"")</f>
        <v/>
      </c>
      <c r="N158" s="251" t="str">
        <f aca="false">IF(G158&lt;&gt;"",'Γενικά Δεδομένα'!$I$4,"")</f>
        <v/>
      </c>
      <c r="O158" s="250" t="str">
        <f aca="false">IF(G158&lt;&gt;"",M158*'Γενικά Δεδομένα'!$I$4,"")</f>
        <v/>
      </c>
      <c r="Q158" s="245" t="str">
        <f aca="false">IF(G158&lt;&gt;"",G158,"")</f>
        <v/>
      </c>
      <c r="R158" s="249" t="str">
        <f aca="false">IF(Q158&lt;&gt;"",H158,"")</f>
        <v/>
      </c>
      <c r="S158" s="252" t="str">
        <f aca="false">IF(Q158&lt;&gt;"",I158,"")</f>
        <v/>
      </c>
      <c r="T158" s="253"/>
      <c r="U158" s="254" t="str">
        <f aca="false">IF(Q158&lt;&gt;"",'Νέα ΦΣ'!D153,"")</f>
        <v/>
      </c>
      <c r="V158" s="233" t="str">
        <f aca="false">IF(Q158&lt;&gt;"",'Νέα ΦΣ'!M153,"")</f>
        <v/>
      </c>
      <c r="W158" s="233" t="str">
        <f aca="false">IF(Q158&lt;&gt;"",V158,"")</f>
        <v/>
      </c>
      <c r="X158" s="233" t="str">
        <f aca="false">IF(Q158&lt;&gt;"",'Νέα ΦΣ'!O153,"")</f>
        <v/>
      </c>
      <c r="Y158" s="248" t="str">
        <f aca="false">IF(Q158&lt;&gt;"",D158+E158,"")</f>
        <v/>
      </c>
      <c r="AA158" s="245" t="str">
        <f aca="false">IF(U158&lt;&gt;"",U158,"")</f>
        <v/>
      </c>
      <c r="AB158" s="249" t="str">
        <f aca="false">IF(AA158&lt;&gt;"",V158,"")</f>
        <v/>
      </c>
      <c r="AC158" s="249" t="str">
        <f aca="false">IF(AA158&lt;&gt;"",W158,"")</f>
        <v/>
      </c>
      <c r="AD158" s="249" t="str">
        <f aca="false">IF(AA158&lt;&gt;"",X158,"")</f>
        <v/>
      </c>
      <c r="AE158" s="249" t="str">
        <f aca="false">IF(Q158&lt;&gt;"",IF(AD158="ΝΑΙ",15,""),"")</f>
        <v/>
      </c>
      <c r="AF158" s="248" t="str">
        <f aca="false">IF(AA158&lt;&gt;"",D158+E158,"")</f>
        <v/>
      </c>
      <c r="AG158" s="249" t="str">
        <f aca="false">IF(AA158&lt;&gt;"",0,"")</f>
        <v/>
      </c>
      <c r="AH158" s="250" t="str">
        <f aca="false">+L158</f>
        <v/>
      </c>
      <c r="AI158" s="250" t="str">
        <f aca="false">IF(AA158&lt;&gt;"",Υπολογισμοί!H153,"")</f>
        <v/>
      </c>
      <c r="AJ158" s="255" t="str">
        <f aca="false">IF(AA158&lt;&gt;"",'Γενικά Δεδομένα'!$I$4,"")</f>
        <v/>
      </c>
      <c r="AK158" s="250" t="str">
        <f aca="false">IF(AA158&lt;&gt;"",AI158*AJ158,"")</f>
        <v/>
      </c>
      <c r="AM158" s="256"/>
      <c r="AO158" s="254"/>
      <c r="AP158" s="233"/>
      <c r="AQ158" s="233"/>
      <c r="AR158" s="233"/>
      <c r="AS158" s="248"/>
      <c r="AT158" s="247"/>
      <c r="AU158" s="247"/>
      <c r="AW158" s="233"/>
      <c r="AX158" s="247"/>
      <c r="AY158" s="247"/>
      <c r="AZ158" s="247"/>
    </row>
  </sheetData>
  <sheetProtection sheet="true" password="b73b" objects="true" scenarios="true"/>
  <mergeCells count="8">
    <mergeCell ref="A1:E1"/>
    <mergeCell ref="G1:O1"/>
    <mergeCell ref="Q1:Y1"/>
    <mergeCell ref="AA1:AK1"/>
    <mergeCell ref="AO1:AU1"/>
    <mergeCell ref="AW1:AZ1"/>
    <mergeCell ref="Q5:S5"/>
    <mergeCell ref="U5:X5"/>
  </mergeCells>
  <printOptions headings="false" gridLines="false" gridLinesSet="true" horizontalCentered="false" verticalCentered="false"/>
  <pageMargins left="1" right="1" top="1" bottom="1"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U2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23" activeCellId="0" sqref="I23"/>
    </sheetView>
  </sheetViews>
  <sheetFormatPr defaultRowHeight="14.4"/>
  <cols>
    <col collapsed="false" hidden="false" max="1" min="1" style="0" width="0.673469387755102"/>
    <col collapsed="false" hidden="false" max="8" min="2" style="0" width="7.83163265306122"/>
    <col collapsed="false" hidden="false" max="9" min="9" style="0" width="9.98979591836735"/>
    <col collapsed="false" hidden="false" max="14" min="10" style="0" width="8.36734693877551"/>
    <col collapsed="false" hidden="false" max="15" min="15" style="0" width="14.1734693877551"/>
    <col collapsed="false" hidden="false" max="16" min="16" style="0" width="0.673469387755102"/>
    <col collapsed="false" hidden="false" max="19" min="17" style="0" width="8.36734693877551"/>
    <col collapsed="false" hidden="true" max="21" min="20" style="0" width="0"/>
    <col collapsed="false" hidden="false" max="1025" min="22" style="0" width="8.36734693877551"/>
  </cols>
  <sheetData>
    <row r="1" customFormat="false" ht="15" hidden="false" customHeight="false" outlineLevel="0" collapsed="false">
      <c r="A1" s="1"/>
      <c r="B1" s="1"/>
      <c r="C1" s="1"/>
      <c r="D1" s="1"/>
      <c r="E1" s="1"/>
      <c r="F1" s="1"/>
      <c r="G1" s="1"/>
      <c r="H1" s="1"/>
      <c r="I1" s="1"/>
      <c r="J1" s="1"/>
      <c r="K1" s="1"/>
      <c r="L1" s="1"/>
      <c r="M1" s="1"/>
      <c r="N1" s="1"/>
      <c r="O1" s="1"/>
      <c r="P1" s="1"/>
    </row>
    <row r="2" customFormat="false" ht="15.6" hidden="false" customHeight="false" outlineLevel="0" collapsed="false">
      <c r="A2" s="1"/>
      <c r="B2" s="25" t="s">
        <v>12</v>
      </c>
      <c r="C2" s="25"/>
      <c r="D2" s="25"/>
      <c r="E2" s="25"/>
      <c r="F2" s="25"/>
      <c r="G2" s="25"/>
      <c r="H2" s="25"/>
      <c r="I2" s="25"/>
      <c r="J2" s="25"/>
      <c r="K2" s="25"/>
      <c r="L2" s="25"/>
      <c r="M2" s="25"/>
      <c r="N2" s="25"/>
      <c r="O2" s="25"/>
      <c r="P2" s="1"/>
    </row>
    <row r="3" customFormat="false" ht="14.4" hidden="false" customHeight="false" outlineLevel="0" collapsed="false">
      <c r="A3" s="1"/>
      <c r="B3" s="14" t="s">
        <v>13</v>
      </c>
      <c r="C3" s="14"/>
      <c r="D3" s="14"/>
      <c r="E3" s="14"/>
      <c r="F3" s="14"/>
      <c r="G3" s="14"/>
      <c r="H3" s="14"/>
      <c r="I3" s="26" t="n">
        <v>0.24</v>
      </c>
      <c r="J3" s="27" t="s">
        <v>14</v>
      </c>
      <c r="K3" s="27"/>
      <c r="L3" s="27"/>
      <c r="M3" s="27"/>
      <c r="N3" s="27"/>
      <c r="O3" s="27"/>
      <c r="P3" s="1"/>
    </row>
    <row r="4" customFormat="false" ht="14.4" hidden="false" customHeight="false" outlineLevel="0" collapsed="false">
      <c r="A4" s="1"/>
      <c r="B4" s="14" t="s">
        <v>15</v>
      </c>
      <c r="C4" s="14"/>
      <c r="D4" s="14"/>
      <c r="E4" s="14"/>
      <c r="F4" s="14"/>
      <c r="G4" s="14"/>
      <c r="H4" s="14"/>
      <c r="I4" s="28" t="n">
        <v>0.15</v>
      </c>
      <c r="J4" s="27" t="s">
        <v>16</v>
      </c>
      <c r="K4" s="27"/>
      <c r="L4" s="27"/>
      <c r="M4" s="27"/>
      <c r="N4" s="27"/>
      <c r="O4" s="27"/>
      <c r="P4" s="1"/>
    </row>
    <row r="5" customFormat="false" ht="14.4" hidden="false" customHeight="false" outlineLevel="0" collapsed="false">
      <c r="A5" s="1"/>
      <c r="B5" s="14" t="s">
        <v>17</v>
      </c>
      <c r="C5" s="14"/>
      <c r="D5" s="14"/>
      <c r="E5" s="14"/>
      <c r="F5" s="14"/>
      <c r="G5" s="14"/>
      <c r="H5" s="14"/>
      <c r="I5" s="29" t="n">
        <v>0.004</v>
      </c>
      <c r="J5" s="27" t="s">
        <v>18</v>
      </c>
      <c r="K5" s="27"/>
      <c r="L5" s="27"/>
      <c r="M5" s="27"/>
      <c r="N5" s="27"/>
      <c r="O5" s="27"/>
      <c r="P5" s="1"/>
      <c r="T5" s="0" t="s">
        <v>19</v>
      </c>
      <c r="U5" s="0" t="s">
        <v>20</v>
      </c>
    </row>
    <row r="6" customFormat="false" ht="14.4" hidden="false" customHeight="false" outlineLevel="0" collapsed="false">
      <c r="A6" s="1"/>
      <c r="B6" s="14" t="s">
        <v>21</v>
      </c>
      <c r="C6" s="14"/>
      <c r="D6" s="14"/>
      <c r="E6" s="14"/>
      <c r="F6" s="14"/>
      <c r="G6" s="14"/>
      <c r="H6" s="14"/>
      <c r="I6" s="30" t="n">
        <v>11.9</v>
      </c>
      <c r="J6" s="27" t="s">
        <v>22</v>
      </c>
      <c r="K6" s="27"/>
      <c r="L6" s="27"/>
      <c r="M6" s="27"/>
      <c r="N6" s="27"/>
      <c r="O6" s="27"/>
      <c r="P6" s="1"/>
      <c r="T6" s="31" t="n">
        <v>0</v>
      </c>
      <c r="U6" s="31" t="n">
        <v>0</v>
      </c>
    </row>
    <row r="7" s="38" customFormat="true" ht="14.4" hidden="false" customHeight="false" outlineLevel="0" collapsed="false">
      <c r="A7" s="6"/>
      <c r="B7" s="32"/>
      <c r="C7" s="33"/>
      <c r="D7" s="33"/>
      <c r="E7" s="33"/>
      <c r="F7" s="33"/>
      <c r="G7" s="33"/>
      <c r="H7" s="33"/>
      <c r="I7" s="33"/>
      <c r="J7" s="34"/>
      <c r="K7" s="35"/>
      <c r="L7" s="36"/>
      <c r="M7" s="36"/>
      <c r="N7" s="36"/>
      <c r="O7" s="37"/>
      <c r="P7" s="6"/>
      <c r="T7" s="39" t="n">
        <v>27.5</v>
      </c>
      <c r="U7" s="39" t="n">
        <v>20</v>
      </c>
    </row>
    <row r="8" customFormat="false" ht="15.6" hidden="false" customHeight="false" outlineLevel="0" collapsed="false">
      <c r="A8" s="1"/>
      <c r="B8" s="40" t="s">
        <v>23</v>
      </c>
      <c r="C8" s="40"/>
      <c r="D8" s="40"/>
      <c r="E8" s="40"/>
      <c r="F8" s="40"/>
      <c r="G8" s="40"/>
      <c r="H8" s="40"/>
      <c r="I8" s="40"/>
      <c r="J8" s="40"/>
      <c r="K8" s="40"/>
      <c r="L8" s="40"/>
      <c r="M8" s="40"/>
      <c r="N8" s="40"/>
      <c r="O8" s="40"/>
      <c r="P8" s="1"/>
    </row>
    <row r="9" customFormat="false" ht="30" hidden="false" customHeight="true" outlineLevel="0" collapsed="false">
      <c r="A9" s="1"/>
      <c r="B9" s="41" t="s">
        <v>24</v>
      </c>
      <c r="C9" s="41"/>
      <c r="D9" s="41"/>
      <c r="E9" s="41"/>
      <c r="F9" s="41"/>
      <c r="G9" s="41"/>
      <c r="H9" s="41"/>
      <c r="I9" s="42" t="n">
        <v>0</v>
      </c>
      <c r="J9" s="27" t="s">
        <v>25</v>
      </c>
      <c r="K9" s="27"/>
      <c r="L9" s="27"/>
      <c r="M9" s="27"/>
      <c r="N9" s="27"/>
      <c r="O9" s="27"/>
      <c r="P9" s="1"/>
    </row>
    <row r="10" customFormat="false" ht="14.4" hidden="false" customHeight="true" outlineLevel="0" collapsed="false">
      <c r="A10" s="1"/>
      <c r="B10" s="41" t="s">
        <v>26</v>
      </c>
      <c r="C10" s="41"/>
      <c r="D10" s="41"/>
      <c r="E10" s="41"/>
      <c r="F10" s="41"/>
      <c r="G10" s="41"/>
      <c r="H10" s="41"/>
      <c r="I10" s="42" t="n">
        <v>20</v>
      </c>
      <c r="J10" s="27" t="s">
        <v>25</v>
      </c>
      <c r="K10" s="27"/>
      <c r="L10" s="27"/>
      <c r="M10" s="27"/>
      <c r="N10" s="27"/>
      <c r="O10" s="27"/>
      <c r="P10" s="1"/>
    </row>
    <row r="11" customFormat="false" ht="14.4" hidden="false" customHeight="true" outlineLevel="0" collapsed="false">
      <c r="A11" s="1"/>
      <c r="B11" s="41" t="s">
        <v>27</v>
      </c>
      <c r="C11" s="41"/>
      <c r="D11" s="41"/>
      <c r="E11" s="41"/>
      <c r="F11" s="41"/>
      <c r="G11" s="41"/>
      <c r="H11" s="41"/>
      <c r="I11" s="30" t="n">
        <v>80</v>
      </c>
      <c r="J11" s="27" t="s">
        <v>28</v>
      </c>
      <c r="K11" s="27"/>
      <c r="L11" s="27"/>
      <c r="M11" s="27"/>
      <c r="N11" s="27"/>
      <c r="O11" s="27"/>
      <c r="P11" s="1"/>
    </row>
    <row r="12" customFormat="false" ht="14.4" hidden="false" customHeight="false" outlineLevel="0" collapsed="false">
      <c r="A12" s="1"/>
      <c r="B12" s="5"/>
      <c r="C12" s="6"/>
      <c r="D12" s="6"/>
      <c r="E12" s="6"/>
      <c r="F12" s="6"/>
      <c r="G12" s="6"/>
      <c r="H12" s="6"/>
      <c r="I12" s="6"/>
      <c r="J12" s="6"/>
      <c r="K12" s="6"/>
      <c r="L12" s="6"/>
      <c r="M12" s="6"/>
      <c r="N12" s="6"/>
      <c r="O12" s="7"/>
      <c r="P12" s="1"/>
    </row>
    <row r="13" customFormat="false" ht="15.6" hidden="false" customHeight="false" outlineLevel="0" collapsed="false">
      <c r="A13" s="1"/>
      <c r="B13" s="40" t="s">
        <v>29</v>
      </c>
      <c r="C13" s="40"/>
      <c r="D13" s="40"/>
      <c r="E13" s="40"/>
      <c r="F13" s="40"/>
      <c r="G13" s="40"/>
      <c r="H13" s="40"/>
      <c r="I13" s="40"/>
      <c r="J13" s="40"/>
      <c r="K13" s="40"/>
      <c r="L13" s="40"/>
      <c r="M13" s="40"/>
      <c r="N13" s="40"/>
      <c r="O13" s="40"/>
      <c r="P13" s="1"/>
    </row>
    <row r="14" customFormat="false" ht="23.25" hidden="false" customHeight="true" outlineLevel="0" collapsed="false">
      <c r="A14" s="1"/>
      <c r="B14" s="41" t="s">
        <v>30</v>
      </c>
      <c r="C14" s="41"/>
      <c r="D14" s="41"/>
      <c r="E14" s="41"/>
      <c r="F14" s="41"/>
      <c r="G14" s="41"/>
      <c r="H14" s="41"/>
      <c r="I14" s="26" t="n">
        <v>0</v>
      </c>
      <c r="J14" s="43" t="s">
        <v>31</v>
      </c>
      <c r="K14" s="43"/>
      <c r="L14" s="43"/>
      <c r="M14" s="43"/>
      <c r="N14" s="43"/>
      <c r="O14" s="43"/>
      <c r="P14" s="1"/>
    </row>
    <row r="15" customFormat="false" ht="14.4" hidden="false" customHeight="true" outlineLevel="0" collapsed="false">
      <c r="A15" s="1"/>
      <c r="B15" s="41" t="s">
        <v>32</v>
      </c>
      <c r="C15" s="41"/>
      <c r="D15" s="41"/>
      <c r="E15" s="41"/>
      <c r="F15" s="41"/>
      <c r="G15" s="41"/>
      <c r="H15" s="41"/>
      <c r="I15" s="26" t="n">
        <v>0</v>
      </c>
      <c r="J15" s="27" t="s">
        <v>33</v>
      </c>
      <c r="K15" s="27"/>
      <c r="L15" s="27"/>
      <c r="M15" s="27"/>
      <c r="N15" s="27"/>
      <c r="O15" s="27"/>
      <c r="P15" s="1"/>
    </row>
    <row r="16" customFormat="false" ht="14.4" hidden="false" customHeight="false" outlineLevel="0" collapsed="false">
      <c r="A16" s="1"/>
      <c r="B16" s="44"/>
      <c r="C16" s="44"/>
      <c r="D16" s="44"/>
      <c r="E16" s="44"/>
      <c r="F16" s="44"/>
      <c r="G16" s="44"/>
      <c r="H16" s="44"/>
      <c r="I16" s="44"/>
      <c r="J16" s="44"/>
      <c r="K16" s="44"/>
      <c r="L16" s="44"/>
      <c r="M16" s="44"/>
      <c r="N16" s="44"/>
      <c r="O16" s="44"/>
      <c r="P16" s="1"/>
    </row>
    <row r="17" customFormat="false" ht="15.6" hidden="false" customHeight="false" outlineLevel="0" collapsed="false">
      <c r="A17" s="1"/>
      <c r="B17" s="40" t="s">
        <v>34</v>
      </c>
      <c r="C17" s="40"/>
      <c r="D17" s="40"/>
      <c r="E17" s="40"/>
      <c r="F17" s="40"/>
      <c r="G17" s="40"/>
      <c r="H17" s="40"/>
      <c r="I17" s="40"/>
      <c r="J17" s="40"/>
      <c r="K17" s="40"/>
      <c r="L17" s="40"/>
      <c r="M17" s="40"/>
      <c r="N17" s="40"/>
      <c r="O17" s="40"/>
      <c r="P17" s="1"/>
    </row>
    <row r="18" customFormat="false" ht="14.4" hidden="false" customHeight="true" outlineLevel="0" collapsed="false">
      <c r="A18" s="1"/>
      <c r="B18" s="45" t="s">
        <v>35</v>
      </c>
      <c r="C18" s="45"/>
      <c r="D18" s="45"/>
      <c r="E18" s="45"/>
      <c r="F18" s="45"/>
      <c r="G18" s="45"/>
      <c r="H18" s="45"/>
      <c r="I18" s="46" t="n">
        <v>989</v>
      </c>
      <c r="J18" s="47" t="s">
        <v>36</v>
      </c>
      <c r="K18" s="47"/>
      <c r="L18" s="47"/>
      <c r="M18" s="47"/>
      <c r="N18" s="47"/>
      <c r="O18" s="47"/>
      <c r="P18" s="1"/>
    </row>
    <row r="19" customFormat="false" ht="14.4" hidden="false" customHeight="false" outlineLevel="0" collapsed="false">
      <c r="A19" s="1"/>
      <c r="B19" s="5"/>
      <c r="C19" s="6"/>
      <c r="D19" s="6"/>
      <c r="E19" s="6"/>
      <c r="F19" s="6"/>
      <c r="G19" s="6"/>
      <c r="H19" s="6"/>
      <c r="I19" s="6"/>
      <c r="J19" s="6"/>
      <c r="K19" s="6"/>
      <c r="L19" s="6"/>
      <c r="M19" s="6"/>
      <c r="N19" s="6"/>
      <c r="O19" s="7"/>
      <c r="P19" s="1"/>
    </row>
    <row r="20" customFormat="false" ht="15.6" hidden="false" customHeight="false" outlineLevel="0" collapsed="false">
      <c r="A20" s="1"/>
      <c r="B20" s="40" t="s">
        <v>37</v>
      </c>
      <c r="C20" s="40"/>
      <c r="D20" s="40"/>
      <c r="E20" s="40"/>
      <c r="F20" s="40"/>
      <c r="G20" s="40"/>
      <c r="H20" s="40"/>
      <c r="I20" s="40"/>
      <c r="J20" s="40"/>
      <c r="K20" s="40"/>
      <c r="L20" s="40"/>
      <c r="M20" s="40"/>
      <c r="N20" s="40"/>
      <c r="O20" s="40"/>
      <c r="P20" s="1"/>
    </row>
    <row r="21" customFormat="false" ht="14.4" hidden="false" customHeight="true" outlineLevel="0" collapsed="false">
      <c r="A21" s="1"/>
      <c r="B21" s="41" t="s">
        <v>38</v>
      </c>
      <c r="C21" s="41"/>
      <c r="D21" s="41"/>
      <c r="E21" s="41"/>
      <c r="F21" s="41"/>
      <c r="G21" s="41"/>
      <c r="H21" s="41"/>
      <c r="I21" s="48" t="n">
        <v>10</v>
      </c>
      <c r="J21" s="47"/>
      <c r="K21" s="47"/>
      <c r="L21" s="47"/>
      <c r="M21" s="47"/>
      <c r="N21" s="47"/>
      <c r="O21" s="47"/>
      <c r="P21" s="1"/>
    </row>
    <row r="22" customFormat="false" ht="23.25" hidden="false" customHeight="true" outlineLevel="0" collapsed="false">
      <c r="A22" s="1"/>
      <c r="B22" s="41" t="s">
        <v>39</v>
      </c>
      <c r="C22" s="41"/>
      <c r="D22" s="41"/>
      <c r="E22" s="41"/>
      <c r="F22" s="41"/>
      <c r="G22" s="41"/>
      <c r="H22" s="41"/>
      <c r="I22" s="49" t="n">
        <v>15</v>
      </c>
      <c r="J22" s="50" t="s">
        <v>40</v>
      </c>
      <c r="K22" s="50"/>
      <c r="L22" s="50"/>
      <c r="M22" s="50"/>
      <c r="N22" s="50"/>
      <c r="O22" s="50"/>
      <c r="P22" s="1"/>
    </row>
    <row r="23" customFormat="false" ht="31.5" hidden="false" customHeight="true" outlineLevel="0" collapsed="false">
      <c r="A23" s="1"/>
      <c r="B23" s="51" t="s">
        <v>41</v>
      </c>
      <c r="C23" s="51"/>
      <c r="D23" s="51"/>
      <c r="E23" s="51"/>
      <c r="F23" s="51"/>
      <c r="G23" s="51"/>
      <c r="H23" s="51"/>
      <c r="I23" s="52" t="n">
        <v>170000</v>
      </c>
      <c r="J23" s="47"/>
      <c r="K23" s="47"/>
      <c r="L23" s="47"/>
      <c r="M23" s="47"/>
      <c r="N23" s="47"/>
      <c r="O23" s="47"/>
      <c r="P23" s="1"/>
    </row>
    <row r="24" customFormat="false" ht="14.4" hidden="false" customHeight="false" outlineLevel="0" collapsed="false">
      <c r="A24" s="1"/>
      <c r="B24" s="5"/>
      <c r="C24" s="6"/>
      <c r="D24" s="6"/>
      <c r="E24" s="6"/>
      <c r="F24" s="6"/>
      <c r="G24" s="6"/>
      <c r="H24" s="6"/>
      <c r="I24" s="6"/>
      <c r="J24" s="6"/>
      <c r="K24" s="6"/>
      <c r="L24" s="6"/>
      <c r="M24" s="6"/>
      <c r="N24" s="6"/>
      <c r="O24" s="7"/>
      <c r="P24" s="1"/>
    </row>
    <row r="25" customFormat="false" ht="15.6" hidden="false" customHeight="false" outlineLevel="0" collapsed="false">
      <c r="A25" s="1"/>
      <c r="B25" s="40" t="s">
        <v>42</v>
      </c>
      <c r="C25" s="40"/>
      <c r="D25" s="40"/>
      <c r="E25" s="40"/>
      <c r="F25" s="40"/>
      <c r="G25" s="40"/>
      <c r="H25" s="40"/>
      <c r="I25" s="40"/>
      <c r="J25" s="40"/>
      <c r="K25" s="40"/>
      <c r="L25" s="40"/>
      <c r="M25" s="40"/>
      <c r="N25" s="40"/>
      <c r="O25" s="40"/>
      <c r="P25" s="1"/>
    </row>
    <row r="26" customFormat="false" ht="14.4" hidden="false" customHeight="true" outlineLevel="0" collapsed="false">
      <c r="A26" s="1"/>
      <c r="B26" s="41" t="s">
        <v>43</v>
      </c>
      <c r="C26" s="41"/>
      <c r="D26" s="41"/>
      <c r="E26" s="41"/>
      <c r="F26" s="41"/>
      <c r="G26" s="41"/>
      <c r="H26" s="41"/>
      <c r="I26" s="46" t="n">
        <v>80</v>
      </c>
      <c r="J26" s="47" t="s">
        <v>44</v>
      </c>
      <c r="K26" s="47"/>
      <c r="L26" s="47"/>
      <c r="M26" s="47"/>
      <c r="N26" s="47"/>
      <c r="O26" s="47"/>
      <c r="P26" s="1"/>
    </row>
    <row r="27" customFormat="false" ht="14.4" hidden="false" customHeight="true" outlineLevel="0" collapsed="false">
      <c r="A27" s="1"/>
      <c r="B27" s="41" t="s">
        <v>45</v>
      </c>
      <c r="C27" s="41"/>
      <c r="D27" s="41"/>
      <c r="E27" s="41"/>
      <c r="F27" s="41"/>
      <c r="G27" s="41"/>
      <c r="H27" s="41"/>
      <c r="I27" s="49" t="n">
        <v>120</v>
      </c>
      <c r="J27" s="47" t="s">
        <v>44</v>
      </c>
      <c r="K27" s="47"/>
      <c r="L27" s="47"/>
      <c r="M27" s="47"/>
      <c r="N27" s="47"/>
      <c r="O27" s="47"/>
      <c r="P27" s="1"/>
    </row>
    <row r="28" customFormat="false" ht="15" hidden="false" customHeight="false" outlineLevel="0" collapsed="false">
      <c r="A28" s="1"/>
      <c r="B28" s="22"/>
      <c r="C28" s="23"/>
      <c r="D28" s="23"/>
      <c r="E28" s="23"/>
      <c r="F28" s="23"/>
      <c r="G28" s="23"/>
      <c r="H28" s="23"/>
      <c r="I28" s="23"/>
      <c r="J28" s="23"/>
      <c r="K28" s="23"/>
      <c r="L28" s="23"/>
      <c r="M28" s="23"/>
      <c r="N28" s="23"/>
      <c r="O28" s="24"/>
      <c r="P28" s="1"/>
    </row>
  </sheetData>
  <sheetProtection sheet="true" password="b73b" objects="true" scenarios="true"/>
  <mergeCells count="37">
    <mergeCell ref="B2:O2"/>
    <mergeCell ref="B3:H3"/>
    <mergeCell ref="J3:O3"/>
    <mergeCell ref="B4:H4"/>
    <mergeCell ref="J4:O4"/>
    <mergeCell ref="B5:H5"/>
    <mergeCell ref="J5:O5"/>
    <mergeCell ref="B6:H6"/>
    <mergeCell ref="J6:O6"/>
    <mergeCell ref="B8:O8"/>
    <mergeCell ref="B9:H9"/>
    <mergeCell ref="J9:O9"/>
    <mergeCell ref="B10:H10"/>
    <mergeCell ref="J10:O10"/>
    <mergeCell ref="B11:H11"/>
    <mergeCell ref="J11:O11"/>
    <mergeCell ref="B13:O13"/>
    <mergeCell ref="B14:H14"/>
    <mergeCell ref="J14:O14"/>
    <mergeCell ref="B15:H15"/>
    <mergeCell ref="J15:O15"/>
    <mergeCell ref="B16:O16"/>
    <mergeCell ref="B17:O17"/>
    <mergeCell ref="B18:H18"/>
    <mergeCell ref="J18:O18"/>
    <mergeCell ref="B20:O20"/>
    <mergeCell ref="B21:H21"/>
    <mergeCell ref="J21:O21"/>
    <mergeCell ref="B22:H22"/>
    <mergeCell ref="J22:O22"/>
    <mergeCell ref="B23:H23"/>
    <mergeCell ref="J23:O23"/>
    <mergeCell ref="B25:O25"/>
    <mergeCell ref="B26:H26"/>
    <mergeCell ref="J26:O26"/>
    <mergeCell ref="B27:H27"/>
    <mergeCell ref="J27:O27"/>
  </mergeCells>
  <conditionalFormatting sqref="I5">
    <cfRule type="expression" priority="2" aboveAverage="0" equalAverage="0" bottom="0" percent="0" rank="0" text="" dxfId="0">
      <formula>LEN(TRIM(I5))=0</formula>
    </cfRule>
  </conditionalFormatting>
  <conditionalFormatting sqref="I9">
    <cfRule type="expression" priority="3" aboveAverage="0" equalAverage="0" bottom="0" percent="0" rank="0" text="" dxfId="1">
      <formula>LEN(TRIM(I9))=0</formula>
    </cfRule>
  </conditionalFormatting>
  <conditionalFormatting sqref="I11">
    <cfRule type="expression" priority="4" aboveAverage="0" equalAverage="0" bottom="0" percent="0" rank="0" text="" dxfId="2">
      <formula>LEN(TRIM(I11))=0</formula>
    </cfRule>
  </conditionalFormatting>
  <conditionalFormatting sqref="I18">
    <cfRule type="expression" priority="5" aboveAverage="0" equalAverage="0" bottom="0" percent="0" rank="0" text="" dxfId="3">
      <formula>LEN(TRIM(I18))=0</formula>
    </cfRule>
  </conditionalFormatting>
  <conditionalFormatting sqref="I21">
    <cfRule type="expression" priority="6" aboveAverage="0" equalAverage="0" bottom="0" percent="0" rank="0" text="" dxfId="4">
      <formula>LEN(TRIM(I21))=0</formula>
    </cfRule>
  </conditionalFormatting>
  <conditionalFormatting sqref="I23">
    <cfRule type="expression" priority="7" aboveAverage="0" equalAverage="0" bottom="0" percent="0" rank="0" text="" dxfId="5">
      <formula>LEN(TRIM(I23))=0</formula>
    </cfRule>
  </conditionalFormatting>
  <conditionalFormatting sqref="I22">
    <cfRule type="expression" priority="8" aboveAverage="0" equalAverage="0" bottom="0" percent="0" rank="0" text="" dxfId="6">
      <formula>LEN(TRIM(I22))=0</formula>
    </cfRule>
  </conditionalFormatting>
  <conditionalFormatting sqref="I26">
    <cfRule type="expression" priority="9" aboveAverage="0" equalAverage="0" bottom="0" percent="0" rank="0" text="" dxfId="7">
      <formula>LEN(TRIM(I26))=0</formula>
    </cfRule>
  </conditionalFormatting>
  <conditionalFormatting sqref="I27">
    <cfRule type="expression" priority="10" aboveAverage="0" equalAverage="0" bottom="0" percent="0" rank="0" text="" dxfId="8">
      <formula>LEN(TRIM(I27))=0</formula>
    </cfRule>
  </conditionalFormatting>
  <conditionalFormatting sqref="I10">
    <cfRule type="expression" priority="11" aboveAverage="0" equalAverage="0" bottom="0" percent="0" rank="0" text="" dxfId="9">
      <formula>LEN(TRIM(I10))=0</formula>
    </cfRule>
  </conditionalFormatting>
  <dataValidations count="3">
    <dataValidation allowBlank="true" operator="between" showDropDown="false" showErrorMessage="true" showInputMessage="true" sqref="I21" type="list">
      <formula1>"1,2,3,4,5,6,7,8,9,10,11,12"</formula1>
      <formula2>0</formula2>
    </dataValidation>
    <dataValidation allowBlank="true" operator="between" showDropDown="false" showErrorMessage="true" showInputMessage="true" sqref="I9" type="list">
      <formula1>list1</formula1>
      <formula2>0</formula2>
    </dataValidation>
    <dataValidation allowBlank="true" operator="between" showDropDown="false" showErrorMessage="true" showInputMessage="true" sqref="I10" type="list">
      <formula1>list2</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O153"/>
  <sheetViews>
    <sheetView windowProtection="false" showFormulas="false" showGridLines="true" showRowColHeaders="true" showZeros="true" rightToLeft="false" tabSelected="false" showOutlineSymbols="true" defaultGridColor="true" view="normal" topLeftCell="A9" colorId="64" zoomScale="100" zoomScaleNormal="100" zoomScalePageLayoutView="100" workbookViewId="0">
      <selection pane="topLeft" activeCell="H11" activeCellId="0" sqref="H11"/>
    </sheetView>
  </sheetViews>
  <sheetFormatPr defaultRowHeight="14.4"/>
  <cols>
    <col collapsed="false" hidden="false" max="1" min="1" style="0" width="0.540816326530612"/>
    <col collapsed="false" hidden="false" max="2" min="2" style="0" width="3.51020408163265"/>
    <col collapsed="false" hidden="false" max="3" min="3" style="0" width="9.31632653061224"/>
    <col collapsed="false" hidden="false" max="4" min="4" style="0" width="8.36734693877551"/>
    <col collapsed="false" hidden="false" max="5" min="5" style="0" width="9.44897959183673"/>
    <col collapsed="false" hidden="false" max="6" min="6" style="0" width="9.31632653061224"/>
    <col collapsed="false" hidden="false" max="7" min="7" style="0" width="10.8010204081633"/>
    <col collapsed="false" hidden="false" max="8" min="8" style="0" width="10.1224489795918"/>
    <col collapsed="false" hidden="false" max="9" min="9" style="0" width="9.44897959183673"/>
    <col collapsed="false" hidden="false" max="10" min="10" style="0" width="10.8010204081633"/>
    <col collapsed="false" hidden="false" max="11" min="11" style="0" width="9.44897959183673"/>
    <col collapsed="false" hidden="false" max="14" min="12" style="0" width="8.36734693877551"/>
    <col collapsed="false" hidden="false" max="15" min="15" style="0" width="0.673469387755102"/>
    <col collapsed="false" hidden="false" max="1025" min="16" style="0" width="8.36734693877551"/>
  </cols>
  <sheetData>
    <row r="1" customFormat="false" ht="15" hidden="false" customHeight="false" outlineLevel="0" collapsed="false">
      <c r="A1" s="1"/>
      <c r="B1" s="1"/>
      <c r="C1" s="1"/>
      <c r="D1" s="1"/>
      <c r="E1" s="1"/>
      <c r="F1" s="1"/>
      <c r="G1" s="1"/>
      <c r="H1" s="1"/>
      <c r="I1" s="1"/>
      <c r="J1" s="1"/>
      <c r="K1" s="1"/>
      <c r="L1" s="1"/>
      <c r="M1" s="1"/>
      <c r="N1" s="1"/>
      <c r="O1" s="1"/>
    </row>
    <row r="2" customFormat="false" ht="15.6" hidden="false" customHeight="false" outlineLevel="0" collapsed="false">
      <c r="A2" s="2"/>
      <c r="B2" s="25" t="s">
        <v>46</v>
      </c>
      <c r="C2" s="25"/>
      <c r="D2" s="25"/>
      <c r="E2" s="25"/>
      <c r="F2" s="25"/>
      <c r="G2" s="25"/>
      <c r="H2" s="25"/>
      <c r="I2" s="25"/>
      <c r="J2" s="25"/>
      <c r="K2" s="25"/>
      <c r="L2" s="25"/>
      <c r="M2" s="25"/>
      <c r="N2" s="25"/>
      <c r="O2" s="1"/>
    </row>
    <row r="3" customFormat="false" ht="40.2" hidden="false" customHeight="true" outlineLevel="0" collapsed="false">
      <c r="A3" s="5"/>
      <c r="B3" s="53" t="s">
        <v>47</v>
      </c>
      <c r="C3" s="54" t="s">
        <v>48</v>
      </c>
      <c r="D3" s="54"/>
      <c r="E3" s="54"/>
      <c r="F3" s="54"/>
      <c r="G3" s="54" t="s">
        <v>49</v>
      </c>
      <c r="H3" s="55" t="s">
        <v>50</v>
      </c>
      <c r="I3" s="56" t="s">
        <v>51</v>
      </c>
      <c r="J3" s="56" t="s">
        <v>52</v>
      </c>
      <c r="K3" s="54" t="s">
        <v>53</v>
      </c>
      <c r="L3" s="54" t="s">
        <v>54</v>
      </c>
      <c r="M3" s="57"/>
      <c r="N3" s="58"/>
      <c r="O3" s="1"/>
    </row>
    <row r="4" customFormat="false" ht="43.95" hidden="false" customHeight="true" outlineLevel="0" collapsed="false">
      <c r="A4" s="5"/>
      <c r="B4" s="59" t="n">
        <f aca="false">IF(C4&lt;&gt;"",1,"")</f>
        <v>1</v>
      </c>
      <c r="C4" s="60" t="s">
        <v>55</v>
      </c>
      <c r="D4" s="60"/>
      <c r="E4" s="60"/>
      <c r="F4" s="60"/>
      <c r="G4" s="61" t="s">
        <v>56</v>
      </c>
      <c r="H4" s="62" t="n">
        <v>200</v>
      </c>
      <c r="I4" s="63" t="n">
        <v>400</v>
      </c>
      <c r="J4" s="63" t="n">
        <v>460</v>
      </c>
      <c r="K4" s="62"/>
      <c r="L4" s="64" t="n">
        <f aca="false">IF(B4&lt;&gt;"",H4-K4,"")</f>
        <v>200</v>
      </c>
      <c r="M4" s="65"/>
      <c r="N4" s="66"/>
      <c r="O4" s="1"/>
    </row>
    <row r="5" customFormat="false" ht="43.95" hidden="false" customHeight="true" outlineLevel="0" collapsed="false">
      <c r="A5" s="5" t="n">
        <v>0</v>
      </c>
      <c r="B5" s="59" t="n">
        <f aca="false">IF(C5&lt;&gt;"",B4+1,"")</f>
        <v>2</v>
      </c>
      <c r="C5" s="60" t="s">
        <v>55</v>
      </c>
      <c r="D5" s="60"/>
      <c r="E5" s="60"/>
      <c r="F5" s="60"/>
      <c r="G5" s="61" t="s">
        <v>57</v>
      </c>
      <c r="H5" s="62" t="n">
        <v>300</v>
      </c>
      <c r="I5" s="63" t="n">
        <v>400</v>
      </c>
      <c r="J5" s="63" t="n">
        <v>460</v>
      </c>
      <c r="K5" s="62"/>
      <c r="L5" s="64" t="n">
        <f aca="false">IF(B5&lt;&gt;"",H5-K5,"")</f>
        <v>300</v>
      </c>
      <c r="M5" s="65"/>
      <c r="N5" s="66"/>
      <c r="O5" s="1"/>
    </row>
    <row r="6" customFormat="false" ht="43.95" hidden="false" customHeight="true" outlineLevel="0" collapsed="false">
      <c r="A6" s="5"/>
      <c r="B6" s="59" t="n">
        <f aca="false">IF(C6&lt;&gt;"",B5+1,"")</f>
        <v>3</v>
      </c>
      <c r="C6" s="60" t="s">
        <v>58</v>
      </c>
      <c r="D6" s="60"/>
      <c r="E6" s="60"/>
      <c r="F6" s="60"/>
      <c r="G6" s="61" t="s">
        <v>59</v>
      </c>
      <c r="H6" s="62" t="n">
        <v>445</v>
      </c>
      <c r="I6" s="63" t="n">
        <v>400</v>
      </c>
      <c r="J6" s="63" t="n">
        <v>460</v>
      </c>
      <c r="K6" s="62"/>
      <c r="L6" s="64" t="n">
        <f aca="false">IF(B6&lt;&gt;"",H6-K6,"")</f>
        <v>445</v>
      </c>
      <c r="M6" s="65"/>
      <c r="N6" s="66"/>
      <c r="O6" s="1"/>
    </row>
    <row r="7" customFormat="false" ht="43.95" hidden="false" customHeight="true" outlineLevel="0" collapsed="false">
      <c r="A7" s="5"/>
      <c r="B7" s="59" t="n">
        <f aca="false">IF(C7&lt;&gt;"",B6+1,"")</f>
        <v>4</v>
      </c>
      <c r="C7" s="60" t="s">
        <v>58</v>
      </c>
      <c r="D7" s="60"/>
      <c r="E7" s="60"/>
      <c r="F7" s="60"/>
      <c r="G7" s="61" t="s">
        <v>60</v>
      </c>
      <c r="H7" s="62" t="n">
        <v>510</v>
      </c>
      <c r="I7" s="63" t="n">
        <v>400</v>
      </c>
      <c r="J7" s="63" t="n">
        <v>460</v>
      </c>
      <c r="K7" s="62"/>
      <c r="L7" s="64" t="n">
        <f aca="false">IF(B7&lt;&gt;"",H7-K7,"")</f>
        <v>510</v>
      </c>
      <c r="M7" s="65"/>
      <c r="N7" s="66"/>
      <c r="O7" s="1"/>
    </row>
    <row r="8" customFormat="false" ht="43.95" hidden="false" customHeight="true" outlineLevel="0" collapsed="false">
      <c r="A8" s="5"/>
      <c r="B8" s="59" t="n">
        <f aca="false">IF(C8&lt;&gt;"",B7+1,"")</f>
        <v>5</v>
      </c>
      <c r="C8" s="60" t="s">
        <v>61</v>
      </c>
      <c r="D8" s="60"/>
      <c r="E8" s="60"/>
      <c r="F8" s="60"/>
      <c r="G8" s="61" t="s">
        <v>62</v>
      </c>
      <c r="H8" s="62" t="n">
        <v>144</v>
      </c>
      <c r="I8" s="63" t="n">
        <v>250</v>
      </c>
      <c r="J8" s="63" t="n">
        <v>287.5</v>
      </c>
      <c r="K8" s="62"/>
      <c r="L8" s="64" t="n">
        <f aca="false">IF(B8&lt;&gt;"",H8-K8,"")</f>
        <v>144</v>
      </c>
      <c r="M8" s="65"/>
      <c r="N8" s="66"/>
      <c r="O8" s="1"/>
    </row>
    <row r="9" customFormat="false" ht="43.95" hidden="false" customHeight="true" outlineLevel="0" collapsed="false">
      <c r="A9" s="5"/>
      <c r="B9" s="59" t="n">
        <f aca="false">IF(C9&lt;&gt;"",B8+1,"")</f>
        <v>6</v>
      </c>
      <c r="C9" s="60" t="s">
        <v>63</v>
      </c>
      <c r="D9" s="60"/>
      <c r="E9" s="60"/>
      <c r="F9" s="60"/>
      <c r="G9" s="61" t="s">
        <v>64</v>
      </c>
      <c r="H9" s="62" t="n">
        <v>3000</v>
      </c>
      <c r="I9" s="63" t="n">
        <v>150</v>
      </c>
      <c r="J9" s="63" t="n">
        <v>172.5</v>
      </c>
      <c r="K9" s="62"/>
      <c r="L9" s="64" t="n">
        <f aca="false">IF(B9&lt;&gt;"",H9-K9,"")</f>
        <v>3000</v>
      </c>
      <c r="M9" s="65"/>
      <c r="N9" s="66"/>
      <c r="O9" s="1"/>
    </row>
    <row r="10" customFormat="false" ht="43.95" hidden="false" customHeight="true" outlineLevel="0" collapsed="false">
      <c r="A10" s="5"/>
      <c r="B10" s="59" t="n">
        <f aca="false">IF(C10&lt;&gt;"",B9+1,"")</f>
        <v>7</v>
      </c>
      <c r="C10" s="60" t="s">
        <v>65</v>
      </c>
      <c r="D10" s="60"/>
      <c r="E10" s="60"/>
      <c r="F10" s="60"/>
      <c r="G10" s="61" t="s">
        <v>66</v>
      </c>
      <c r="H10" s="62" t="n">
        <v>951</v>
      </c>
      <c r="I10" s="63" t="n">
        <v>23</v>
      </c>
      <c r="J10" s="63" t="n">
        <v>23</v>
      </c>
      <c r="K10" s="62"/>
      <c r="L10" s="64" t="n">
        <f aca="false">IF(B10&lt;&gt;"",H10-K10,"")</f>
        <v>951</v>
      </c>
      <c r="M10" s="65"/>
      <c r="N10" s="66"/>
      <c r="O10" s="1"/>
    </row>
    <row r="11" customFormat="false" ht="43.95" hidden="false" customHeight="true" outlineLevel="0" collapsed="false">
      <c r="A11" s="5"/>
      <c r="B11" s="59" t="n">
        <f aca="false">IF(C11&lt;&gt;"",B10+1,"")</f>
        <v>8</v>
      </c>
      <c r="C11" s="60" t="s">
        <v>67</v>
      </c>
      <c r="D11" s="60"/>
      <c r="E11" s="60"/>
      <c r="F11" s="60"/>
      <c r="G11" s="61" t="s">
        <v>68</v>
      </c>
      <c r="H11" s="62" t="n">
        <v>288</v>
      </c>
      <c r="I11" s="63" t="n">
        <v>125</v>
      </c>
      <c r="J11" s="63" t="n">
        <v>150</v>
      </c>
      <c r="K11" s="62"/>
      <c r="L11" s="64" t="n">
        <f aca="false">IF(B11&lt;&gt;"",H11-K11,"")</f>
        <v>288</v>
      </c>
      <c r="M11" s="65"/>
      <c r="N11" s="66"/>
      <c r="O11" s="1"/>
    </row>
    <row r="12" customFormat="false" ht="43.95" hidden="false" customHeight="true" outlineLevel="0" collapsed="false">
      <c r="A12" s="5"/>
      <c r="B12" s="59" t="n">
        <f aca="false">IF(C12&lt;&gt;"",B11+1,"")</f>
        <v>9</v>
      </c>
      <c r="C12" s="60" t="s">
        <v>67</v>
      </c>
      <c r="D12" s="60"/>
      <c r="E12" s="60"/>
      <c r="F12" s="60"/>
      <c r="G12" s="61" t="s">
        <v>69</v>
      </c>
      <c r="H12" s="62" t="n">
        <v>487</v>
      </c>
      <c r="I12" s="63" t="n">
        <v>125</v>
      </c>
      <c r="J12" s="63" t="n">
        <v>150</v>
      </c>
      <c r="K12" s="62"/>
      <c r="L12" s="64" t="n">
        <f aca="false">IF(B12&lt;&gt;"",H12-K12,"")</f>
        <v>487</v>
      </c>
      <c r="M12" s="65"/>
      <c r="N12" s="66"/>
      <c r="O12" s="1"/>
    </row>
    <row r="13" customFormat="false" ht="43.95" hidden="false" customHeight="true" outlineLevel="0" collapsed="false">
      <c r="A13" s="5"/>
      <c r="B13" s="59" t="n">
        <f aca="false">IF(C13&lt;&gt;"",B12+1,"")</f>
        <v>10</v>
      </c>
      <c r="C13" s="60" t="s">
        <v>67</v>
      </c>
      <c r="D13" s="60"/>
      <c r="E13" s="60"/>
      <c r="F13" s="60"/>
      <c r="G13" s="61" t="s">
        <v>70</v>
      </c>
      <c r="H13" s="62" t="n">
        <v>525</v>
      </c>
      <c r="I13" s="63" t="n">
        <v>125</v>
      </c>
      <c r="J13" s="63" t="n">
        <v>150</v>
      </c>
      <c r="K13" s="62"/>
      <c r="L13" s="64" t="n">
        <f aca="false">IF(B13&lt;&gt;"",H13-K13,"")</f>
        <v>525</v>
      </c>
      <c r="M13" s="65"/>
      <c r="N13" s="66"/>
      <c r="O13" s="1"/>
    </row>
    <row r="14" customFormat="false" ht="43.95" hidden="false" customHeight="true" outlineLevel="0" collapsed="false">
      <c r="A14" s="5"/>
      <c r="B14" s="59" t="n">
        <f aca="false">IF(C14&lt;&gt;"",B13+1,"")</f>
        <v>11</v>
      </c>
      <c r="C14" s="60" t="s">
        <v>71</v>
      </c>
      <c r="D14" s="60"/>
      <c r="E14" s="60"/>
      <c r="F14" s="60"/>
      <c r="G14" s="61" t="s">
        <v>72</v>
      </c>
      <c r="H14" s="62" t="n">
        <v>200</v>
      </c>
      <c r="I14" s="63" t="n">
        <v>125</v>
      </c>
      <c r="J14" s="63" t="n">
        <v>150</v>
      </c>
      <c r="K14" s="62"/>
      <c r="L14" s="64" t="n">
        <f aca="false">IF(B14&lt;&gt;"",H14-K14,"")</f>
        <v>200</v>
      </c>
      <c r="M14" s="65"/>
      <c r="N14" s="66"/>
      <c r="O14" s="1"/>
    </row>
    <row r="15" customFormat="false" ht="43.95" hidden="false" customHeight="true" outlineLevel="0" collapsed="false">
      <c r="A15" s="5"/>
      <c r="B15" s="59" t="str">
        <f aca="false">IF(C15&lt;&gt;"",B14+1,"")</f>
        <v/>
      </c>
      <c r="C15" s="60"/>
      <c r="D15" s="60"/>
      <c r="E15" s="60"/>
      <c r="F15" s="60"/>
      <c r="G15" s="61"/>
      <c r="H15" s="62"/>
      <c r="I15" s="63"/>
      <c r="J15" s="63"/>
      <c r="K15" s="62"/>
      <c r="L15" s="64" t="str">
        <f aca="false">IF(B15&lt;&gt;"",H15-K15,"")</f>
        <v/>
      </c>
      <c r="M15" s="65"/>
      <c r="N15" s="66"/>
      <c r="O15" s="1"/>
    </row>
    <row r="16" customFormat="false" ht="43.95" hidden="false" customHeight="true" outlineLevel="0" collapsed="false">
      <c r="A16" s="5"/>
      <c r="B16" s="59" t="str">
        <f aca="false">IF(C16&lt;&gt;"",B15+1,"")</f>
        <v/>
      </c>
      <c r="C16" s="60"/>
      <c r="D16" s="60"/>
      <c r="E16" s="60"/>
      <c r="F16" s="60"/>
      <c r="G16" s="61"/>
      <c r="H16" s="62"/>
      <c r="I16" s="63"/>
      <c r="J16" s="63"/>
      <c r="K16" s="62"/>
      <c r="L16" s="64" t="str">
        <f aca="false">IF(B16&lt;&gt;"",H16-K16,"")</f>
        <v/>
      </c>
      <c r="M16" s="65"/>
      <c r="N16" s="66"/>
      <c r="O16" s="1"/>
    </row>
    <row r="17" customFormat="false" ht="43.95" hidden="false" customHeight="true" outlineLevel="0" collapsed="false">
      <c r="A17" s="5"/>
      <c r="B17" s="59" t="str">
        <f aca="false">IF(C17&lt;&gt;"",B16+1,"")</f>
        <v/>
      </c>
      <c r="C17" s="60"/>
      <c r="D17" s="60"/>
      <c r="E17" s="60"/>
      <c r="F17" s="60"/>
      <c r="G17" s="61"/>
      <c r="H17" s="62"/>
      <c r="I17" s="63"/>
      <c r="J17" s="63"/>
      <c r="K17" s="62"/>
      <c r="L17" s="64" t="str">
        <f aca="false">IF(B17&lt;&gt;"",H17-K17,"")</f>
        <v/>
      </c>
      <c r="M17" s="65"/>
      <c r="N17" s="66"/>
      <c r="O17" s="1"/>
    </row>
    <row r="18" customFormat="false" ht="43.95" hidden="false" customHeight="true" outlineLevel="0" collapsed="false">
      <c r="A18" s="5"/>
      <c r="B18" s="59" t="str">
        <f aca="false">IF(C18&lt;&gt;"",B17+1,"")</f>
        <v/>
      </c>
      <c r="C18" s="60"/>
      <c r="D18" s="60"/>
      <c r="E18" s="60"/>
      <c r="F18" s="60"/>
      <c r="G18" s="61"/>
      <c r="H18" s="62"/>
      <c r="I18" s="63"/>
      <c r="J18" s="63"/>
      <c r="K18" s="62"/>
      <c r="L18" s="64" t="str">
        <f aca="false">IF(B18&lt;&gt;"",H18-K18,"")</f>
        <v/>
      </c>
      <c r="M18" s="65"/>
      <c r="N18" s="66"/>
      <c r="O18" s="1"/>
    </row>
    <row r="19" customFormat="false" ht="43.95" hidden="false" customHeight="true" outlineLevel="0" collapsed="false">
      <c r="A19" s="5"/>
      <c r="B19" s="59" t="str">
        <f aca="false">IF(C19&lt;&gt;"",B18+1,"")</f>
        <v/>
      </c>
      <c r="C19" s="60"/>
      <c r="D19" s="60"/>
      <c r="E19" s="60"/>
      <c r="F19" s="60"/>
      <c r="G19" s="61"/>
      <c r="H19" s="62"/>
      <c r="I19" s="63"/>
      <c r="J19" s="63"/>
      <c r="K19" s="62"/>
      <c r="L19" s="64" t="str">
        <f aca="false">IF(B19&lt;&gt;"",H19-K19,"")</f>
        <v/>
      </c>
      <c r="M19" s="65"/>
      <c r="N19" s="66"/>
      <c r="O19" s="1"/>
    </row>
    <row r="20" customFormat="false" ht="43.95" hidden="false" customHeight="true" outlineLevel="0" collapsed="false">
      <c r="A20" s="5"/>
      <c r="B20" s="59" t="str">
        <f aca="false">IF(C20&lt;&gt;"",B19+1,"")</f>
        <v/>
      </c>
      <c r="C20" s="60"/>
      <c r="D20" s="60"/>
      <c r="E20" s="60"/>
      <c r="F20" s="60"/>
      <c r="G20" s="61"/>
      <c r="H20" s="62"/>
      <c r="I20" s="63"/>
      <c r="J20" s="63"/>
      <c r="K20" s="62"/>
      <c r="L20" s="64" t="str">
        <f aca="false">IF(B20&lt;&gt;"",H20-K20,"")</f>
        <v/>
      </c>
      <c r="M20" s="65"/>
      <c r="N20" s="66"/>
      <c r="O20" s="1"/>
    </row>
    <row r="21" customFormat="false" ht="43.95" hidden="false" customHeight="true" outlineLevel="0" collapsed="false">
      <c r="A21" s="5"/>
      <c r="B21" s="59" t="str">
        <f aca="false">IF(C21&lt;&gt;"",B20+1,"")</f>
        <v/>
      </c>
      <c r="C21" s="60"/>
      <c r="D21" s="60"/>
      <c r="E21" s="60"/>
      <c r="F21" s="60"/>
      <c r="G21" s="61"/>
      <c r="H21" s="62"/>
      <c r="I21" s="63"/>
      <c r="J21" s="63"/>
      <c r="K21" s="62"/>
      <c r="L21" s="64" t="str">
        <f aca="false">IF(B21&lt;&gt;"",H21-K21,"")</f>
        <v/>
      </c>
      <c r="M21" s="65"/>
      <c r="N21" s="66"/>
      <c r="O21" s="1"/>
    </row>
    <row r="22" customFormat="false" ht="43.95" hidden="false" customHeight="true" outlineLevel="0" collapsed="false">
      <c r="A22" s="5"/>
      <c r="B22" s="59" t="str">
        <f aca="false">IF(C22&lt;&gt;"",B21+1,"")</f>
        <v/>
      </c>
      <c r="C22" s="60"/>
      <c r="D22" s="60"/>
      <c r="E22" s="60"/>
      <c r="F22" s="60"/>
      <c r="G22" s="61"/>
      <c r="H22" s="62"/>
      <c r="I22" s="63"/>
      <c r="J22" s="63"/>
      <c r="K22" s="62"/>
      <c r="L22" s="64" t="str">
        <f aca="false">IF(B22&lt;&gt;"",H22-K22,"")</f>
        <v/>
      </c>
      <c r="M22" s="65"/>
      <c r="N22" s="66"/>
      <c r="O22" s="1"/>
    </row>
    <row r="23" customFormat="false" ht="43.95" hidden="false" customHeight="true" outlineLevel="0" collapsed="false">
      <c r="A23" s="5"/>
      <c r="B23" s="59" t="str">
        <f aca="false">IF(C23&lt;&gt;"",B22+1,"")</f>
        <v/>
      </c>
      <c r="C23" s="60"/>
      <c r="D23" s="60"/>
      <c r="E23" s="60"/>
      <c r="F23" s="60"/>
      <c r="G23" s="61"/>
      <c r="H23" s="62"/>
      <c r="I23" s="63"/>
      <c r="J23" s="63"/>
      <c r="K23" s="62"/>
      <c r="L23" s="64" t="str">
        <f aca="false">IF(B23&lt;&gt;"",H23-K23,"")</f>
        <v/>
      </c>
      <c r="M23" s="65"/>
      <c r="N23" s="66"/>
      <c r="O23" s="1"/>
    </row>
    <row r="24" customFormat="false" ht="43.95" hidden="false" customHeight="true" outlineLevel="0" collapsed="false">
      <c r="A24" s="5"/>
      <c r="B24" s="59" t="str">
        <f aca="false">IF(C24&lt;&gt;"",B23+1,"")</f>
        <v/>
      </c>
      <c r="C24" s="60"/>
      <c r="D24" s="60"/>
      <c r="E24" s="60"/>
      <c r="F24" s="60"/>
      <c r="G24" s="61"/>
      <c r="H24" s="62"/>
      <c r="I24" s="63"/>
      <c r="J24" s="63"/>
      <c r="K24" s="62"/>
      <c r="L24" s="64" t="str">
        <f aca="false">IF(B24&lt;&gt;"",H24-K24,"")</f>
        <v/>
      </c>
      <c r="M24" s="65"/>
      <c r="N24" s="66"/>
      <c r="O24" s="1"/>
    </row>
    <row r="25" customFormat="false" ht="43.95" hidden="false" customHeight="true" outlineLevel="0" collapsed="false">
      <c r="A25" s="5"/>
      <c r="B25" s="59" t="str">
        <f aca="false">IF(C25&lt;&gt;"",B24+1,"")</f>
        <v/>
      </c>
      <c r="C25" s="60"/>
      <c r="D25" s="60"/>
      <c r="E25" s="60"/>
      <c r="F25" s="60"/>
      <c r="G25" s="61"/>
      <c r="H25" s="62"/>
      <c r="I25" s="63"/>
      <c r="J25" s="63"/>
      <c r="K25" s="62"/>
      <c r="L25" s="64" t="str">
        <f aca="false">IF(B25&lt;&gt;"",H25-K25,"")</f>
        <v/>
      </c>
      <c r="M25" s="65"/>
      <c r="N25" s="66"/>
      <c r="O25" s="1"/>
    </row>
    <row r="26" customFormat="false" ht="43.95" hidden="false" customHeight="true" outlineLevel="0" collapsed="false">
      <c r="A26" s="5"/>
      <c r="B26" s="59" t="str">
        <f aca="false">IF(C26&lt;&gt;"",B25+1,"")</f>
        <v/>
      </c>
      <c r="C26" s="60"/>
      <c r="D26" s="60"/>
      <c r="E26" s="60"/>
      <c r="F26" s="60"/>
      <c r="G26" s="61"/>
      <c r="H26" s="62"/>
      <c r="I26" s="63"/>
      <c r="J26" s="63"/>
      <c r="K26" s="62"/>
      <c r="L26" s="64" t="str">
        <f aca="false">IF(B26&lt;&gt;"",H26-K26,"")</f>
        <v/>
      </c>
      <c r="M26" s="65"/>
      <c r="N26" s="66"/>
      <c r="O26" s="1"/>
    </row>
    <row r="27" customFormat="false" ht="43.95" hidden="false" customHeight="true" outlineLevel="0" collapsed="false">
      <c r="A27" s="5"/>
      <c r="B27" s="59" t="str">
        <f aca="false">IF(C27&lt;&gt;"",B26+1,"")</f>
        <v/>
      </c>
      <c r="C27" s="60"/>
      <c r="D27" s="60"/>
      <c r="E27" s="60"/>
      <c r="F27" s="60"/>
      <c r="G27" s="61"/>
      <c r="H27" s="62"/>
      <c r="I27" s="63"/>
      <c r="J27" s="63"/>
      <c r="K27" s="62"/>
      <c r="L27" s="64" t="str">
        <f aca="false">IF(B27&lt;&gt;"",H27-K27,"")</f>
        <v/>
      </c>
      <c r="M27" s="65"/>
      <c r="N27" s="66"/>
      <c r="O27" s="1"/>
    </row>
    <row r="28" customFormat="false" ht="43.95" hidden="false" customHeight="true" outlineLevel="0" collapsed="false">
      <c r="A28" s="5"/>
      <c r="B28" s="59" t="str">
        <f aca="false">IF(C28&lt;&gt;"",B27+1,"")</f>
        <v/>
      </c>
      <c r="C28" s="60"/>
      <c r="D28" s="60"/>
      <c r="E28" s="60"/>
      <c r="F28" s="60"/>
      <c r="G28" s="61"/>
      <c r="H28" s="62"/>
      <c r="I28" s="63"/>
      <c r="J28" s="63"/>
      <c r="K28" s="62"/>
      <c r="L28" s="64" t="str">
        <f aca="false">IF(B28&lt;&gt;"",H28-K28,"")</f>
        <v/>
      </c>
      <c r="M28" s="65"/>
      <c r="N28" s="66"/>
      <c r="O28" s="1"/>
    </row>
    <row r="29" customFormat="false" ht="43.95" hidden="false" customHeight="true" outlineLevel="0" collapsed="false">
      <c r="A29" s="5"/>
      <c r="B29" s="59" t="str">
        <f aca="false">IF(C29&lt;&gt;"",B28+1,"")</f>
        <v/>
      </c>
      <c r="C29" s="60"/>
      <c r="D29" s="60"/>
      <c r="E29" s="60"/>
      <c r="F29" s="60"/>
      <c r="G29" s="61"/>
      <c r="H29" s="62"/>
      <c r="I29" s="63"/>
      <c r="J29" s="63"/>
      <c r="K29" s="62"/>
      <c r="L29" s="64" t="str">
        <f aca="false">IF(B29&lt;&gt;"",H29-K29,"")</f>
        <v/>
      </c>
      <c r="M29" s="65"/>
      <c r="N29" s="66"/>
      <c r="O29" s="1"/>
    </row>
    <row r="30" customFormat="false" ht="43.95" hidden="false" customHeight="true" outlineLevel="0" collapsed="false">
      <c r="A30" s="5"/>
      <c r="B30" s="59" t="str">
        <f aca="false">IF(C30&lt;&gt;"",B29+1,"")</f>
        <v/>
      </c>
      <c r="C30" s="60"/>
      <c r="D30" s="60"/>
      <c r="E30" s="60"/>
      <c r="F30" s="60"/>
      <c r="G30" s="61"/>
      <c r="H30" s="62"/>
      <c r="I30" s="63"/>
      <c r="J30" s="63"/>
      <c r="K30" s="62"/>
      <c r="L30" s="64" t="str">
        <f aca="false">IF(B30&lt;&gt;"",H30-K30,"")</f>
        <v/>
      </c>
      <c r="M30" s="65"/>
      <c r="N30" s="66"/>
      <c r="O30" s="1"/>
    </row>
    <row r="31" customFormat="false" ht="43.95" hidden="false" customHeight="true" outlineLevel="0" collapsed="false">
      <c r="A31" s="5"/>
      <c r="B31" s="59" t="str">
        <f aca="false">IF(C31&lt;&gt;"",B30+1,"")</f>
        <v/>
      </c>
      <c r="C31" s="60"/>
      <c r="D31" s="60"/>
      <c r="E31" s="60"/>
      <c r="F31" s="60"/>
      <c r="G31" s="61"/>
      <c r="H31" s="62"/>
      <c r="I31" s="63"/>
      <c r="J31" s="63"/>
      <c r="K31" s="62"/>
      <c r="L31" s="64" t="str">
        <f aca="false">IF(B31&lt;&gt;"",H31-K31,"")</f>
        <v/>
      </c>
      <c r="M31" s="65"/>
      <c r="N31" s="66"/>
      <c r="O31" s="1"/>
    </row>
    <row r="32" customFormat="false" ht="43.95" hidden="false" customHeight="true" outlineLevel="0" collapsed="false">
      <c r="A32" s="5"/>
      <c r="B32" s="59" t="str">
        <f aca="false">IF(C32&lt;&gt;"",B31+1,"")</f>
        <v/>
      </c>
      <c r="C32" s="60"/>
      <c r="D32" s="60"/>
      <c r="E32" s="60"/>
      <c r="F32" s="60"/>
      <c r="G32" s="61"/>
      <c r="H32" s="62"/>
      <c r="I32" s="63"/>
      <c r="J32" s="63"/>
      <c r="K32" s="62"/>
      <c r="L32" s="64" t="str">
        <f aca="false">IF(B32&lt;&gt;"",H32-K32,"")</f>
        <v/>
      </c>
      <c r="M32" s="65"/>
      <c r="N32" s="66"/>
      <c r="O32" s="1"/>
    </row>
    <row r="33" customFormat="false" ht="43.95" hidden="false" customHeight="true" outlineLevel="0" collapsed="false">
      <c r="A33" s="5"/>
      <c r="B33" s="59" t="str">
        <f aca="false">IF(C33&lt;&gt;"",B32+1,"")</f>
        <v/>
      </c>
      <c r="C33" s="60"/>
      <c r="D33" s="60"/>
      <c r="E33" s="60"/>
      <c r="F33" s="60"/>
      <c r="G33" s="61"/>
      <c r="H33" s="62"/>
      <c r="I33" s="63"/>
      <c r="J33" s="63"/>
      <c r="K33" s="62"/>
      <c r="L33" s="64" t="str">
        <f aca="false">IF(B33&lt;&gt;"",H33-K33,"")</f>
        <v/>
      </c>
      <c r="M33" s="65"/>
      <c r="N33" s="66"/>
      <c r="O33" s="1"/>
    </row>
    <row r="34" customFormat="false" ht="43.95" hidden="false" customHeight="true" outlineLevel="0" collapsed="false">
      <c r="A34" s="5"/>
      <c r="B34" s="59" t="str">
        <f aca="false">IF(C34&lt;&gt;"",B33+1,"")</f>
        <v/>
      </c>
      <c r="C34" s="60"/>
      <c r="D34" s="60"/>
      <c r="E34" s="60"/>
      <c r="F34" s="60"/>
      <c r="G34" s="61"/>
      <c r="H34" s="62"/>
      <c r="I34" s="63"/>
      <c r="J34" s="63"/>
      <c r="K34" s="62"/>
      <c r="L34" s="64" t="str">
        <f aca="false">IF(B34&lt;&gt;"",H34-K34,"")</f>
        <v/>
      </c>
      <c r="M34" s="65"/>
      <c r="N34" s="66"/>
      <c r="O34" s="1"/>
    </row>
    <row r="35" customFormat="false" ht="43.95" hidden="false" customHeight="true" outlineLevel="0" collapsed="false">
      <c r="A35" s="5"/>
      <c r="B35" s="59" t="str">
        <f aca="false">IF(C35&lt;&gt;"",B34+1,"")</f>
        <v/>
      </c>
      <c r="C35" s="60"/>
      <c r="D35" s="60"/>
      <c r="E35" s="60"/>
      <c r="F35" s="60"/>
      <c r="G35" s="61"/>
      <c r="H35" s="62"/>
      <c r="I35" s="63"/>
      <c r="J35" s="63"/>
      <c r="K35" s="62"/>
      <c r="L35" s="64" t="str">
        <f aca="false">IF(B35&lt;&gt;"",H35-K35,"")</f>
        <v/>
      </c>
      <c r="M35" s="65"/>
      <c r="N35" s="66"/>
      <c r="O35" s="1"/>
    </row>
    <row r="36" customFormat="false" ht="43.95" hidden="false" customHeight="true" outlineLevel="0" collapsed="false">
      <c r="A36" s="5"/>
      <c r="B36" s="59" t="str">
        <f aca="false">IF(C36&lt;&gt;"",B35+1,"")</f>
        <v/>
      </c>
      <c r="C36" s="60"/>
      <c r="D36" s="60"/>
      <c r="E36" s="60"/>
      <c r="F36" s="60"/>
      <c r="G36" s="61"/>
      <c r="H36" s="62"/>
      <c r="I36" s="63"/>
      <c r="J36" s="63"/>
      <c r="K36" s="62"/>
      <c r="L36" s="64" t="str">
        <f aca="false">IF(B36&lt;&gt;"",H36-K36,"")</f>
        <v/>
      </c>
      <c r="M36" s="65"/>
      <c r="N36" s="66"/>
      <c r="O36" s="1"/>
    </row>
    <row r="37" customFormat="false" ht="43.95" hidden="false" customHeight="true" outlineLevel="0" collapsed="false">
      <c r="A37" s="5"/>
      <c r="B37" s="59" t="str">
        <f aca="false">IF(C37&lt;&gt;"",B36+1,"")</f>
        <v/>
      </c>
      <c r="C37" s="60"/>
      <c r="D37" s="60"/>
      <c r="E37" s="60"/>
      <c r="F37" s="60"/>
      <c r="G37" s="61"/>
      <c r="H37" s="62"/>
      <c r="I37" s="63"/>
      <c r="J37" s="63"/>
      <c r="K37" s="62"/>
      <c r="L37" s="64" t="str">
        <f aca="false">IF(B37&lt;&gt;"",H37-K37,"")</f>
        <v/>
      </c>
      <c r="M37" s="65"/>
      <c r="N37" s="66"/>
      <c r="O37" s="1"/>
    </row>
    <row r="38" customFormat="false" ht="43.95" hidden="false" customHeight="true" outlineLevel="0" collapsed="false">
      <c r="A38" s="5"/>
      <c r="B38" s="59" t="str">
        <f aca="false">IF(C38&lt;&gt;"",B37+1,"")</f>
        <v/>
      </c>
      <c r="C38" s="60"/>
      <c r="D38" s="60"/>
      <c r="E38" s="60"/>
      <c r="F38" s="60"/>
      <c r="G38" s="61"/>
      <c r="H38" s="62"/>
      <c r="I38" s="63"/>
      <c r="J38" s="63"/>
      <c r="K38" s="62"/>
      <c r="L38" s="64" t="str">
        <f aca="false">IF(B38&lt;&gt;"",H38-K38,"")</f>
        <v/>
      </c>
      <c r="M38" s="65"/>
      <c r="N38" s="66"/>
      <c r="O38" s="1"/>
    </row>
    <row r="39" customFormat="false" ht="43.95" hidden="false" customHeight="true" outlineLevel="0" collapsed="false">
      <c r="A39" s="5"/>
      <c r="B39" s="59" t="str">
        <f aca="false">IF(C39&lt;&gt;"",B38+1,"")</f>
        <v/>
      </c>
      <c r="C39" s="60"/>
      <c r="D39" s="60"/>
      <c r="E39" s="60"/>
      <c r="F39" s="60"/>
      <c r="G39" s="61"/>
      <c r="H39" s="62"/>
      <c r="I39" s="63"/>
      <c r="J39" s="63"/>
      <c r="K39" s="62"/>
      <c r="L39" s="64" t="str">
        <f aca="false">IF(B39&lt;&gt;"",H39-K39,"")</f>
        <v/>
      </c>
      <c r="M39" s="65"/>
      <c r="N39" s="66"/>
      <c r="O39" s="1"/>
    </row>
    <row r="40" customFormat="false" ht="43.95" hidden="false" customHeight="true" outlineLevel="0" collapsed="false">
      <c r="A40" s="5"/>
      <c r="B40" s="59" t="str">
        <f aca="false">IF(C40&lt;&gt;"",B39+1,"")</f>
        <v/>
      </c>
      <c r="C40" s="60"/>
      <c r="D40" s="60"/>
      <c r="E40" s="60"/>
      <c r="F40" s="60"/>
      <c r="G40" s="61"/>
      <c r="H40" s="62"/>
      <c r="I40" s="63"/>
      <c r="J40" s="63"/>
      <c r="K40" s="62"/>
      <c r="L40" s="64" t="str">
        <f aca="false">IF(B40&lt;&gt;"",H40-K40,"")</f>
        <v/>
      </c>
      <c r="M40" s="65"/>
      <c r="N40" s="66"/>
      <c r="O40" s="1"/>
    </row>
    <row r="41" customFormat="false" ht="43.95" hidden="false" customHeight="true" outlineLevel="0" collapsed="false">
      <c r="A41" s="5"/>
      <c r="B41" s="59" t="str">
        <f aca="false">IF(C41&lt;&gt;"",B40+1,"")</f>
        <v/>
      </c>
      <c r="C41" s="60"/>
      <c r="D41" s="60"/>
      <c r="E41" s="60"/>
      <c r="F41" s="60"/>
      <c r="G41" s="61"/>
      <c r="H41" s="62"/>
      <c r="I41" s="63"/>
      <c r="J41" s="63"/>
      <c r="K41" s="62"/>
      <c r="L41" s="64" t="str">
        <f aca="false">IF(B41&lt;&gt;"",H41-K41,"")</f>
        <v/>
      </c>
      <c r="M41" s="65"/>
      <c r="N41" s="66"/>
      <c r="O41" s="1"/>
    </row>
    <row r="42" customFormat="false" ht="43.95" hidden="false" customHeight="true" outlineLevel="0" collapsed="false">
      <c r="A42" s="5"/>
      <c r="B42" s="59" t="str">
        <f aca="false">IF(C42&lt;&gt;"",B41+1,"")</f>
        <v/>
      </c>
      <c r="C42" s="60"/>
      <c r="D42" s="60"/>
      <c r="E42" s="60"/>
      <c r="F42" s="60"/>
      <c r="G42" s="61"/>
      <c r="H42" s="62"/>
      <c r="I42" s="63"/>
      <c r="J42" s="63"/>
      <c r="K42" s="62"/>
      <c r="L42" s="64" t="str">
        <f aca="false">IF(B42&lt;&gt;"",H42-K42,"")</f>
        <v/>
      </c>
      <c r="M42" s="65"/>
      <c r="N42" s="66"/>
      <c r="O42" s="1"/>
    </row>
    <row r="43" customFormat="false" ht="43.95" hidden="false" customHeight="true" outlineLevel="0" collapsed="false">
      <c r="A43" s="5"/>
      <c r="B43" s="59" t="str">
        <f aca="false">IF(C43&lt;&gt;"",B42+1,"")</f>
        <v/>
      </c>
      <c r="C43" s="60"/>
      <c r="D43" s="60"/>
      <c r="E43" s="60"/>
      <c r="F43" s="60"/>
      <c r="G43" s="61"/>
      <c r="H43" s="62"/>
      <c r="I43" s="63"/>
      <c r="J43" s="63"/>
      <c r="K43" s="62"/>
      <c r="L43" s="64" t="str">
        <f aca="false">IF(B43&lt;&gt;"",H43-K43,"")</f>
        <v/>
      </c>
      <c r="M43" s="65"/>
      <c r="N43" s="66"/>
      <c r="O43" s="1"/>
    </row>
    <row r="44" customFormat="false" ht="43.95" hidden="false" customHeight="true" outlineLevel="0" collapsed="false">
      <c r="A44" s="5"/>
      <c r="B44" s="59" t="str">
        <f aca="false">IF(C44&lt;&gt;"",B43+1,"")</f>
        <v/>
      </c>
      <c r="C44" s="60"/>
      <c r="D44" s="60"/>
      <c r="E44" s="60"/>
      <c r="F44" s="60"/>
      <c r="G44" s="61"/>
      <c r="H44" s="62"/>
      <c r="I44" s="63"/>
      <c r="J44" s="63"/>
      <c r="K44" s="62"/>
      <c r="L44" s="64" t="str">
        <f aca="false">IF(B44&lt;&gt;"",H44-K44,"")</f>
        <v/>
      </c>
      <c r="M44" s="65"/>
      <c r="N44" s="66"/>
      <c r="O44" s="1"/>
    </row>
    <row r="45" customFormat="false" ht="43.95" hidden="false" customHeight="true" outlineLevel="0" collapsed="false">
      <c r="A45" s="5"/>
      <c r="B45" s="59" t="str">
        <f aca="false">IF(C45&lt;&gt;"",B44+1,"")</f>
        <v/>
      </c>
      <c r="C45" s="60"/>
      <c r="D45" s="60"/>
      <c r="E45" s="60"/>
      <c r="F45" s="60"/>
      <c r="G45" s="61"/>
      <c r="H45" s="62"/>
      <c r="I45" s="63"/>
      <c r="J45" s="63"/>
      <c r="K45" s="62"/>
      <c r="L45" s="64" t="str">
        <f aca="false">IF(B45&lt;&gt;"",H45-K45,"")</f>
        <v/>
      </c>
      <c r="M45" s="65"/>
      <c r="N45" s="66"/>
      <c r="O45" s="1"/>
    </row>
    <row r="46" customFormat="false" ht="43.95" hidden="false" customHeight="true" outlineLevel="0" collapsed="false">
      <c r="A46" s="5"/>
      <c r="B46" s="59" t="str">
        <f aca="false">IF(C46&lt;&gt;"",B45+1,"")</f>
        <v/>
      </c>
      <c r="C46" s="60"/>
      <c r="D46" s="60"/>
      <c r="E46" s="60"/>
      <c r="F46" s="60"/>
      <c r="G46" s="61"/>
      <c r="H46" s="62"/>
      <c r="I46" s="63"/>
      <c r="J46" s="63"/>
      <c r="K46" s="62"/>
      <c r="L46" s="64" t="str">
        <f aca="false">IF(B46&lt;&gt;"",H46-K46,"")</f>
        <v/>
      </c>
      <c r="M46" s="65"/>
      <c r="N46" s="66"/>
      <c r="O46" s="1"/>
    </row>
    <row r="47" customFormat="false" ht="43.95" hidden="false" customHeight="true" outlineLevel="0" collapsed="false">
      <c r="A47" s="5"/>
      <c r="B47" s="59" t="str">
        <f aca="false">IF(C47&lt;&gt;"",B46+1,"")</f>
        <v/>
      </c>
      <c r="C47" s="60"/>
      <c r="D47" s="60"/>
      <c r="E47" s="60"/>
      <c r="F47" s="60"/>
      <c r="G47" s="61"/>
      <c r="H47" s="62"/>
      <c r="I47" s="63"/>
      <c r="J47" s="63"/>
      <c r="K47" s="62"/>
      <c r="L47" s="64" t="str">
        <f aca="false">IF(B47&lt;&gt;"",H47-K47,"")</f>
        <v/>
      </c>
      <c r="M47" s="65"/>
      <c r="N47" s="66"/>
      <c r="O47" s="1"/>
    </row>
    <row r="48" customFormat="false" ht="43.95" hidden="false" customHeight="true" outlineLevel="0" collapsed="false">
      <c r="A48" s="5"/>
      <c r="B48" s="59" t="str">
        <f aca="false">IF(C48&lt;&gt;"",B47+1,"")</f>
        <v/>
      </c>
      <c r="C48" s="60"/>
      <c r="D48" s="60"/>
      <c r="E48" s="60"/>
      <c r="F48" s="60"/>
      <c r="G48" s="61"/>
      <c r="H48" s="62"/>
      <c r="I48" s="63"/>
      <c r="J48" s="63"/>
      <c r="K48" s="62"/>
      <c r="L48" s="64" t="str">
        <f aca="false">IF(B48&lt;&gt;"",H48-K48,"")</f>
        <v/>
      </c>
      <c r="M48" s="65"/>
      <c r="N48" s="66"/>
      <c r="O48" s="1"/>
    </row>
    <row r="49" customFormat="false" ht="43.95" hidden="false" customHeight="true" outlineLevel="0" collapsed="false">
      <c r="A49" s="5"/>
      <c r="B49" s="59" t="str">
        <f aca="false">IF(C49&lt;&gt;"",B48+1,"")</f>
        <v/>
      </c>
      <c r="C49" s="60"/>
      <c r="D49" s="60"/>
      <c r="E49" s="60"/>
      <c r="F49" s="60"/>
      <c r="G49" s="61"/>
      <c r="H49" s="62"/>
      <c r="I49" s="63"/>
      <c r="J49" s="63"/>
      <c r="K49" s="62"/>
      <c r="L49" s="64" t="str">
        <f aca="false">IF(B49&lt;&gt;"",H49-K49,"")</f>
        <v/>
      </c>
      <c r="M49" s="65"/>
      <c r="N49" s="66"/>
      <c r="O49" s="1"/>
    </row>
    <row r="50" customFormat="false" ht="43.95" hidden="false" customHeight="true" outlineLevel="0" collapsed="false">
      <c r="A50" s="5"/>
      <c r="B50" s="59" t="str">
        <f aca="false">IF(C50&lt;&gt;"",B49+1,"")</f>
        <v/>
      </c>
      <c r="C50" s="60"/>
      <c r="D50" s="60"/>
      <c r="E50" s="60"/>
      <c r="F50" s="60"/>
      <c r="G50" s="61"/>
      <c r="H50" s="62"/>
      <c r="I50" s="63"/>
      <c r="J50" s="63"/>
      <c r="K50" s="62"/>
      <c r="L50" s="64" t="str">
        <f aca="false">IF(B50&lt;&gt;"",H50-K50,"")</f>
        <v/>
      </c>
      <c r="M50" s="65"/>
      <c r="N50" s="66"/>
      <c r="O50" s="1"/>
    </row>
    <row r="51" customFormat="false" ht="43.95" hidden="false" customHeight="true" outlineLevel="0" collapsed="false">
      <c r="A51" s="5"/>
      <c r="B51" s="59" t="str">
        <f aca="false">IF(C51&lt;&gt;"",B50+1,"")</f>
        <v/>
      </c>
      <c r="C51" s="60"/>
      <c r="D51" s="60"/>
      <c r="E51" s="60"/>
      <c r="F51" s="60"/>
      <c r="G51" s="61"/>
      <c r="H51" s="62"/>
      <c r="I51" s="63"/>
      <c r="J51" s="63"/>
      <c r="K51" s="62"/>
      <c r="L51" s="64" t="str">
        <f aca="false">IF(B51&lt;&gt;"",H51-K51,"")</f>
        <v/>
      </c>
      <c r="M51" s="65"/>
      <c r="N51" s="66"/>
      <c r="O51" s="1"/>
    </row>
    <row r="52" customFormat="false" ht="43.95" hidden="false" customHeight="true" outlineLevel="0" collapsed="false">
      <c r="A52" s="5"/>
      <c r="B52" s="59" t="str">
        <f aca="false">IF(C52&lt;&gt;"",B51+1,"")</f>
        <v/>
      </c>
      <c r="C52" s="60"/>
      <c r="D52" s="60"/>
      <c r="E52" s="60"/>
      <c r="F52" s="60"/>
      <c r="G52" s="61"/>
      <c r="H52" s="62"/>
      <c r="I52" s="63"/>
      <c r="J52" s="63"/>
      <c r="K52" s="62"/>
      <c r="L52" s="64" t="str">
        <f aca="false">IF(B52&lt;&gt;"",H52-K52,"")</f>
        <v/>
      </c>
      <c r="M52" s="65"/>
      <c r="N52" s="66"/>
      <c r="O52" s="1"/>
    </row>
    <row r="53" customFormat="false" ht="43.95" hidden="false" customHeight="true" outlineLevel="0" collapsed="false">
      <c r="A53" s="5"/>
      <c r="B53" s="59" t="str">
        <f aca="false">IF(C53&lt;&gt;"",B52+1,"")</f>
        <v/>
      </c>
      <c r="C53" s="60"/>
      <c r="D53" s="60"/>
      <c r="E53" s="60"/>
      <c r="F53" s="60"/>
      <c r="G53" s="61"/>
      <c r="H53" s="62"/>
      <c r="I53" s="63"/>
      <c r="J53" s="63"/>
      <c r="K53" s="62"/>
      <c r="L53" s="64" t="str">
        <f aca="false">IF(B53&lt;&gt;"",H53-K53,"")</f>
        <v/>
      </c>
      <c r="M53" s="65"/>
      <c r="N53" s="66"/>
      <c r="O53" s="1"/>
    </row>
    <row r="54" customFormat="false" ht="43.95" hidden="false" customHeight="true" outlineLevel="0" collapsed="false">
      <c r="A54" s="5"/>
      <c r="B54" s="59" t="str">
        <f aca="false">IF(C54&lt;&gt;"",B53+1,"")</f>
        <v/>
      </c>
      <c r="C54" s="60"/>
      <c r="D54" s="60"/>
      <c r="E54" s="60"/>
      <c r="F54" s="60"/>
      <c r="G54" s="61"/>
      <c r="H54" s="62"/>
      <c r="I54" s="63"/>
      <c r="J54" s="63"/>
      <c r="K54" s="62"/>
      <c r="L54" s="64" t="str">
        <f aca="false">IF(B54&lt;&gt;"",H54-K54,"")</f>
        <v/>
      </c>
      <c r="M54" s="65"/>
      <c r="N54" s="66"/>
      <c r="O54" s="1"/>
    </row>
    <row r="55" customFormat="false" ht="43.95" hidden="false" customHeight="true" outlineLevel="0" collapsed="false">
      <c r="A55" s="5"/>
      <c r="B55" s="59" t="str">
        <f aca="false">IF(C55&lt;&gt;"",B54+1,"")</f>
        <v/>
      </c>
      <c r="C55" s="60"/>
      <c r="D55" s="60"/>
      <c r="E55" s="60"/>
      <c r="F55" s="60"/>
      <c r="G55" s="61"/>
      <c r="H55" s="62"/>
      <c r="I55" s="63"/>
      <c r="J55" s="63"/>
      <c r="K55" s="62"/>
      <c r="L55" s="64" t="str">
        <f aca="false">IF(B55&lt;&gt;"",H55-K55,"")</f>
        <v/>
      </c>
      <c r="M55" s="65"/>
      <c r="N55" s="66"/>
      <c r="O55" s="1"/>
    </row>
    <row r="56" customFormat="false" ht="43.95" hidden="false" customHeight="true" outlineLevel="0" collapsed="false">
      <c r="A56" s="5"/>
      <c r="B56" s="59" t="str">
        <f aca="false">IF(C56&lt;&gt;"",B55+1,"")</f>
        <v/>
      </c>
      <c r="C56" s="60"/>
      <c r="D56" s="60"/>
      <c r="E56" s="60"/>
      <c r="F56" s="60"/>
      <c r="G56" s="61"/>
      <c r="H56" s="62"/>
      <c r="I56" s="63"/>
      <c r="J56" s="63"/>
      <c r="K56" s="62"/>
      <c r="L56" s="64" t="str">
        <f aca="false">IF(B56&lt;&gt;"",H56-K56,"")</f>
        <v/>
      </c>
      <c r="M56" s="65"/>
      <c r="N56" s="66"/>
      <c r="O56" s="1"/>
    </row>
    <row r="57" customFormat="false" ht="43.95" hidden="false" customHeight="true" outlineLevel="0" collapsed="false">
      <c r="A57" s="5"/>
      <c r="B57" s="59" t="str">
        <f aca="false">IF(C57&lt;&gt;"",B56+1,"")</f>
        <v/>
      </c>
      <c r="C57" s="60"/>
      <c r="D57" s="60"/>
      <c r="E57" s="60"/>
      <c r="F57" s="60"/>
      <c r="G57" s="61"/>
      <c r="H57" s="62"/>
      <c r="I57" s="63"/>
      <c r="J57" s="63"/>
      <c r="K57" s="62"/>
      <c r="L57" s="64" t="str">
        <f aca="false">IF(B57&lt;&gt;"",H57-K57,"")</f>
        <v/>
      </c>
      <c r="M57" s="65"/>
      <c r="N57" s="66"/>
      <c r="O57" s="1"/>
    </row>
    <row r="58" customFormat="false" ht="43.95" hidden="false" customHeight="true" outlineLevel="0" collapsed="false">
      <c r="A58" s="5"/>
      <c r="B58" s="59" t="str">
        <f aca="false">IF(C58&lt;&gt;"",B57+1,"")</f>
        <v/>
      </c>
      <c r="C58" s="60"/>
      <c r="D58" s="60"/>
      <c r="E58" s="60"/>
      <c r="F58" s="60"/>
      <c r="G58" s="61"/>
      <c r="H58" s="62"/>
      <c r="I58" s="63"/>
      <c r="J58" s="63"/>
      <c r="K58" s="62"/>
      <c r="L58" s="64" t="str">
        <f aca="false">IF(B58&lt;&gt;"",H58-K58,"")</f>
        <v/>
      </c>
      <c r="M58" s="65"/>
      <c r="N58" s="66"/>
      <c r="O58" s="1"/>
    </row>
    <row r="59" customFormat="false" ht="43.95" hidden="false" customHeight="true" outlineLevel="0" collapsed="false">
      <c r="A59" s="5"/>
      <c r="B59" s="59" t="str">
        <f aca="false">IF(C59&lt;&gt;"",B58+1,"")</f>
        <v/>
      </c>
      <c r="C59" s="60"/>
      <c r="D59" s="60"/>
      <c r="E59" s="60"/>
      <c r="F59" s="60"/>
      <c r="G59" s="61"/>
      <c r="H59" s="62"/>
      <c r="I59" s="63"/>
      <c r="J59" s="63"/>
      <c r="K59" s="62"/>
      <c r="L59" s="64" t="str">
        <f aca="false">IF(B59&lt;&gt;"",H59-K59,"")</f>
        <v/>
      </c>
      <c r="M59" s="65"/>
      <c r="N59" s="66"/>
      <c r="O59" s="1"/>
    </row>
    <row r="60" customFormat="false" ht="43.95" hidden="false" customHeight="true" outlineLevel="0" collapsed="false">
      <c r="A60" s="5"/>
      <c r="B60" s="59" t="str">
        <f aca="false">IF(C60&lt;&gt;"",B59+1,"")</f>
        <v/>
      </c>
      <c r="C60" s="60"/>
      <c r="D60" s="60"/>
      <c r="E60" s="60"/>
      <c r="F60" s="60"/>
      <c r="G60" s="61"/>
      <c r="H60" s="62"/>
      <c r="I60" s="63"/>
      <c r="J60" s="63"/>
      <c r="K60" s="62"/>
      <c r="L60" s="64" t="str">
        <f aca="false">IF(B60&lt;&gt;"",H60-K60,"")</f>
        <v/>
      </c>
      <c r="M60" s="65"/>
      <c r="N60" s="66"/>
      <c r="O60" s="1"/>
    </row>
    <row r="61" customFormat="false" ht="43.95" hidden="false" customHeight="true" outlineLevel="0" collapsed="false">
      <c r="A61" s="5"/>
      <c r="B61" s="59" t="str">
        <f aca="false">IF(C61&lt;&gt;"",B60+1,"")</f>
        <v/>
      </c>
      <c r="C61" s="60"/>
      <c r="D61" s="60"/>
      <c r="E61" s="60"/>
      <c r="F61" s="60"/>
      <c r="G61" s="61"/>
      <c r="H61" s="62"/>
      <c r="I61" s="63"/>
      <c r="J61" s="63"/>
      <c r="K61" s="62"/>
      <c r="L61" s="64" t="str">
        <f aca="false">IF(B61&lt;&gt;"",H61-K61,"")</f>
        <v/>
      </c>
      <c r="M61" s="65"/>
      <c r="N61" s="66"/>
      <c r="O61" s="1"/>
    </row>
    <row r="62" customFormat="false" ht="43.95" hidden="false" customHeight="true" outlineLevel="0" collapsed="false">
      <c r="A62" s="5"/>
      <c r="B62" s="59" t="str">
        <f aca="false">IF(C62&lt;&gt;"",B61+1,"")</f>
        <v/>
      </c>
      <c r="C62" s="60"/>
      <c r="D62" s="60"/>
      <c r="E62" s="60"/>
      <c r="F62" s="60"/>
      <c r="G62" s="61"/>
      <c r="H62" s="62"/>
      <c r="I62" s="63"/>
      <c r="J62" s="63"/>
      <c r="K62" s="62"/>
      <c r="L62" s="64" t="str">
        <f aca="false">IF(B62&lt;&gt;"",H62-K62,"")</f>
        <v/>
      </c>
      <c r="M62" s="65"/>
      <c r="N62" s="66"/>
      <c r="O62" s="1"/>
    </row>
    <row r="63" customFormat="false" ht="43.95" hidden="false" customHeight="true" outlineLevel="0" collapsed="false">
      <c r="A63" s="5"/>
      <c r="B63" s="59" t="str">
        <f aca="false">IF(C63&lt;&gt;"",B62+1,"")</f>
        <v/>
      </c>
      <c r="C63" s="60"/>
      <c r="D63" s="60"/>
      <c r="E63" s="60"/>
      <c r="F63" s="60"/>
      <c r="G63" s="61"/>
      <c r="H63" s="62"/>
      <c r="I63" s="63"/>
      <c r="J63" s="63"/>
      <c r="K63" s="62"/>
      <c r="L63" s="64" t="str">
        <f aca="false">IF(B63&lt;&gt;"",H63-K63,"")</f>
        <v/>
      </c>
      <c r="M63" s="65"/>
      <c r="N63" s="66"/>
      <c r="O63" s="1"/>
    </row>
    <row r="64" customFormat="false" ht="43.95" hidden="false" customHeight="true" outlineLevel="0" collapsed="false">
      <c r="A64" s="5"/>
      <c r="B64" s="59" t="str">
        <f aca="false">IF(C64&lt;&gt;"",B63+1,"")</f>
        <v/>
      </c>
      <c r="C64" s="60"/>
      <c r="D64" s="60"/>
      <c r="E64" s="60"/>
      <c r="F64" s="60"/>
      <c r="G64" s="61"/>
      <c r="H64" s="62"/>
      <c r="I64" s="63"/>
      <c r="J64" s="63"/>
      <c r="K64" s="62"/>
      <c r="L64" s="64" t="str">
        <f aca="false">IF(B64&lt;&gt;"",H64-K64,"")</f>
        <v/>
      </c>
      <c r="M64" s="65"/>
      <c r="N64" s="66"/>
      <c r="O64" s="1"/>
    </row>
    <row r="65" customFormat="false" ht="43.95" hidden="false" customHeight="true" outlineLevel="0" collapsed="false">
      <c r="A65" s="5"/>
      <c r="B65" s="59" t="str">
        <f aca="false">IF(C65&lt;&gt;"",B64+1,"")</f>
        <v/>
      </c>
      <c r="C65" s="60"/>
      <c r="D65" s="60"/>
      <c r="E65" s="60"/>
      <c r="F65" s="60"/>
      <c r="G65" s="61"/>
      <c r="H65" s="62"/>
      <c r="I65" s="63"/>
      <c r="J65" s="63"/>
      <c r="K65" s="62"/>
      <c r="L65" s="64" t="str">
        <f aca="false">IF(B65&lt;&gt;"",H65-K65,"")</f>
        <v/>
      </c>
      <c r="M65" s="65"/>
      <c r="N65" s="66"/>
      <c r="O65" s="1"/>
    </row>
    <row r="66" customFormat="false" ht="43.95" hidden="false" customHeight="true" outlineLevel="0" collapsed="false">
      <c r="A66" s="5"/>
      <c r="B66" s="59" t="str">
        <f aca="false">IF(C66&lt;&gt;"",B65+1,"")</f>
        <v/>
      </c>
      <c r="C66" s="60"/>
      <c r="D66" s="60"/>
      <c r="E66" s="60"/>
      <c r="F66" s="60"/>
      <c r="G66" s="61"/>
      <c r="H66" s="62"/>
      <c r="I66" s="63"/>
      <c r="J66" s="63"/>
      <c r="K66" s="62"/>
      <c r="L66" s="64" t="str">
        <f aca="false">IF(B66&lt;&gt;"",H66-K66,"")</f>
        <v/>
      </c>
      <c r="M66" s="65"/>
      <c r="N66" s="66"/>
      <c r="O66" s="1"/>
    </row>
    <row r="67" customFormat="false" ht="43.95" hidden="false" customHeight="true" outlineLevel="0" collapsed="false">
      <c r="A67" s="5"/>
      <c r="B67" s="59" t="str">
        <f aca="false">IF(C67&lt;&gt;"",B66+1,"")</f>
        <v/>
      </c>
      <c r="C67" s="60"/>
      <c r="D67" s="60"/>
      <c r="E67" s="60"/>
      <c r="F67" s="60"/>
      <c r="G67" s="61"/>
      <c r="H67" s="62"/>
      <c r="I67" s="63"/>
      <c r="J67" s="63"/>
      <c r="K67" s="62"/>
      <c r="L67" s="64" t="str">
        <f aca="false">IF(B67&lt;&gt;"",H67-K67,"")</f>
        <v/>
      </c>
      <c r="M67" s="65"/>
      <c r="N67" s="66"/>
      <c r="O67" s="1"/>
    </row>
    <row r="68" customFormat="false" ht="43.95" hidden="false" customHeight="true" outlineLevel="0" collapsed="false">
      <c r="A68" s="5"/>
      <c r="B68" s="59" t="str">
        <f aca="false">IF(C68&lt;&gt;"",B67+1,"")</f>
        <v/>
      </c>
      <c r="C68" s="60"/>
      <c r="D68" s="60"/>
      <c r="E68" s="60"/>
      <c r="F68" s="60"/>
      <c r="G68" s="61"/>
      <c r="H68" s="62"/>
      <c r="I68" s="63"/>
      <c r="J68" s="63"/>
      <c r="K68" s="62"/>
      <c r="L68" s="64" t="str">
        <f aca="false">IF(B68&lt;&gt;"",H68-K68,"")</f>
        <v/>
      </c>
      <c r="M68" s="65"/>
      <c r="N68" s="66"/>
      <c r="O68" s="1"/>
    </row>
    <row r="69" customFormat="false" ht="43.95" hidden="false" customHeight="true" outlineLevel="0" collapsed="false">
      <c r="A69" s="5"/>
      <c r="B69" s="59" t="str">
        <f aca="false">IF(C69&lt;&gt;"",B68+1,"")</f>
        <v/>
      </c>
      <c r="C69" s="60"/>
      <c r="D69" s="60"/>
      <c r="E69" s="60"/>
      <c r="F69" s="60"/>
      <c r="G69" s="61"/>
      <c r="H69" s="62"/>
      <c r="I69" s="63"/>
      <c r="J69" s="63"/>
      <c r="K69" s="62"/>
      <c r="L69" s="64" t="str">
        <f aca="false">IF(B69&lt;&gt;"",H69-K69,"")</f>
        <v/>
      </c>
      <c r="M69" s="65"/>
      <c r="N69" s="66"/>
      <c r="O69" s="1"/>
    </row>
    <row r="70" customFormat="false" ht="43.95" hidden="false" customHeight="true" outlineLevel="0" collapsed="false">
      <c r="A70" s="5"/>
      <c r="B70" s="59" t="str">
        <f aca="false">IF(C70&lt;&gt;"",B69+1,"")</f>
        <v/>
      </c>
      <c r="C70" s="60"/>
      <c r="D70" s="60"/>
      <c r="E70" s="60"/>
      <c r="F70" s="60"/>
      <c r="G70" s="61"/>
      <c r="H70" s="62"/>
      <c r="I70" s="63"/>
      <c r="J70" s="63"/>
      <c r="K70" s="62"/>
      <c r="L70" s="64" t="str">
        <f aca="false">IF(B70&lt;&gt;"",H70-K70,"")</f>
        <v/>
      </c>
      <c r="M70" s="65"/>
      <c r="N70" s="66"/>
      <c r="O70" s="1"/>
    </row>
    <row r="71" customFormat="false" ht="43.95" hidden="false" customHeight="true" outlineLevel="0" collapsed="false">
      <c r="A71" s="5"/>
      <c r="B71" s="59" t="str">
        <f aca="false">IF(C71&lt;&gt;"",B70+1,"")</f>
        <v/>
      </c>
      <c r="C71" s="60"/>
      <c r="D71" s="60"/>
      <c r="E71" s="60"/>
      <c r="F71" s="60"/>
      <c r="G71" s="61"/>
      <c r="H71" s="62"/>
      <c r="I71" s="63"/>
      <c r="J71" s="63"/>
      <c r="K71" s="62"/>
      <c r="L71" s="64" t="str">
        <f aca="false">IF(B71&lt;&gt;"",H71-K71,"")</f>
        <v/>
      </c>
      <c r="M71" s="65"/>
      <c r="N71" s="66"/>
      <c r="O71" s="1"/>
    </row>
    <row r="72" customFormat="false" ht="43.95" hidden="false" customHeight="true" outlineLevel="0" collapsed="false">
      <c r="A72" s="5"/>
      <c r="B72" s="59" t="str">
        <f aca="false">IF(C72&lt;&gt;"",B71+1,"")</f>
        <v/>
      </c>
      <c r="C72" s="60"/>
      <c r="D72" s="60"/>
      <c r="E72" s="60"/>
      <c r="F72" s="60"/>
      <c r="G72" s="61"/>
      <c r="H72" s="62"/>
      <c r="I72" s="63"/>
      <c r="J72" s="63"/>
      <c r="K72" s="62"/>
      <c r="L72" s="64" t="str">
        <f aca="false">IF(B72&lt;&gt;"",H72-K72,"")</f>
        <v/>
      </c>
      <c r="M72" s="65"/>
      <c r="N72" s="66"/>
      <c r="O72" s="1"/>
    </row>
    <row r="73" customFormat="false" ht="43.95" hidden="false" customHeight="true" outlineLevel="0" collapsed="false">
      <c r="A73" s="5"/>
      <c r="B73" s="59" t="str">
        <f aca="false">IF(C73&lt;&gt;"",B72+1,"")</f>
        <v/>
      </c>
      <c r="C73" s="60"/>
      <c r="D73" s="60"/>
      <c r="E73" s="60"/>
      <c r="F73" s="60"/>
      <c r="G73" s="61"/>
      <c r="H73" s="62"/>
      <c r="I73" s="63"/>
      <c r="J73" s="63"/>
      <c r="K73" s="62"/>
      <c r="L73" s="64" t="str">
        <f aca="false">IF(B73&lt;&gt;"",H73-K73,"")</f>
        <v/>
      </c>
      <c r="M73" s="65"/>
      <c r="N73" s="66"/>
      <c r="O73" s="1"/>
    </row>
    <row r="74" customFormat="false" ht="43.95" hidden="false" customHeight="true" outlineLevel="0" collapsed="false">
      <c r="A74" s="5"/>
      <c r="B74" s="59" t="str">
        <f aca="false">IF(C74&lt;&gt;"",B73+1,"")</f>
        <v/>
      </c>
      <c r="C74" s="60"/>
      <c r="D74" s="60"/>
      <c r="E74" s="60"/>
      <c r="F74" s="60"/>
      <c r="G74" s="61"/>
      <c r="H74" s="62"/>
      <c r="I74" s="63"/>
      <c r="J74" s="63"/>
      <c r="K74" s="62"/>
      <c r="L74" s="64" t="str">
        <f aca="false">IF(B74&lt;&gt;"",H74-K74,"")</f>
        <v/>
      </c>
      <c r="M74" s="65"/>
      <c r="N74" s="66"/>
      <c r="O74" s="1"/>
    </row>
    <row r="75" customFormat="false" ht="43.95" hidden="false" customHeight="true" outlineLevel="0" collapsed="false">
      <c r="A75" s="5"/>
      <c r="B75" s="59" t="str">
        <f aca="false">IF(C75&lt;&gt;"",B74+1,"")</f>
        <v/>
      </c>
      <c r="C75" s="60"/>
      <c r="D75" s="60"/>
      <c r="E75" s="60"/>
      <c r="F75" s="60"/>
      <c r="G75" s="61"/>
      <c r="H75" s="62"/>
      <c r="I75" s="63"/>
      <c r="J75" s="63"/>
      <c r="K75" s="62"/>
      <c r="L75" s="64" t="str">
        <f aca="false">IF(B75&lt;&gt;"",H75-K75,"")</f>
        <v/>
      </c>
      <c r="M75" s="65"/>
      <c r="N75" s="66"/>
      <c r="O75" s="1"/>
    </row>
    <row r="76" customFormat="false" ht="43.95" hidden="false" customHeight="true" outlineLevel="0" collapsed="false">
      <c r="A76" s="5"/>
      <c r="B76" s="59" t="str">
        <f aca="false">IF(C76&lt;&gt;"",B75+1,"")</f>
        <v/>
      </c>
      <c r="C76" s="60"/>
      <c r="D76" s="60"/>
      <c r="E76" s="60"/>
      <c r="F76" s="60"/>
      <c r="G76" s="61"/>
      <c r="H76" s="62"/>
      <c r="I76" s="63"/>
      <c r="J76" s="63"/>
      <c r="K76" s="62"/>
      <c r="L76" s="64" t="str">
        <f aca="false">IF(B76&lt;&gt;"",H76-K76,"")</f>
        <v/>
      </c>
      <c r="M76" s="65"/>
      <c r="N76" s="66"/>
      <c r="O76" s="1"/>
    </row>
    <row r="77" customFormat="false" ht="43.95" hidden="false" customHeight="true" outlineLevel="0" collapsed="false">
      <c r="A77" s="5"/>
      <c r="B77" s="59" t="str">
        <f aca="false">IF(C77&lt;&gt;"",B76+1,"")</f>
        <v/>
      </c>
      <c r="C77" s="60"/>
      <c r="D77" s="60"/>
      <c r="E77" s="60"/>
      <c r="F77" s="60"/>
      <c r="G77" s="61"/>
      <c r="H77" s="62"/>
      <c r="I77" s="63"/>
      <c r="J77" s="63"/>
      <c r="K77" s="62"/>
      <c r="L77" s="64" t="str">
        <f aca="false">IF(B77&lt;&gt;"",H77-K77,"")</f>
        <v/>
      </c>
      <c r="M77" s="65"/>
      <c r="N77" s="66"/>
      <c r="O77" s="1"/>
    </row>
    <row r="78" customFormat="false" ht="43.95" hidden="false" customHeight="true" outlineLevel="0" collapsed="false">
      <c r="A78" s="5"/>
      <c r="B78" s="59" t="str">
        <f aca="false">IF(C78&lt;&gt;"",B77+1,"")</f>
        <v/>
      </c>
      <c r="C78" s="60"/>
      <c r="D78" s="60"/>
      <c r="E78" s="60"/>
      <c r="F78" s="60"/>
      <c r="G78" s="61"/>
      <c r="H78" s="62"/>
      <c r="I78" s="63"/>
      <c r="J78" s="63"/>
      <c r="K78" s="62"/>
      <c r="L78" s="64" t="str">
        <f aca="false">IF(B78&lt;&gt;"",H78-K78,"")</f>
        <v/>
      </c>
      <c r="M78" s="65"/>
      <c r="N78" s="66"/>
      <c r="O78" s="1"/>
    </row>
    <row r="79" customFormat="false" ht="43.95" hidden="false" customHeight="true" outlineLevel="0" collapsed="false">
      <c r="A79" s="5"/>
      <c r="B79" s="59" t="str">
        <f aca="false">IF(C79&lt;&gt;"",B78+1,"")</f>
        <v/>
      </c>
      <c r="C79" s="60"/>
      <c r="D79" s="60"/>
      <c r="E79" s="60"/>
      <c r="F79" s="60"/>
      <c r="G79" s="61"/>
      <c r="H79" s="62"/>
      <c r="I79" s="63"/>
      <c r="J79" s="63"/>
      <c r="K79" s="62"/>
      <c r="L79" s="64" t="str">
        <f aca="false">IF(B79&lt;&gt;"",H79-K79,"")</f>
        <v/>
      </c>
      <c r="M79" s="65"/>
      <c r="N79" s="66"/>
      <c r="O79" s="1"/>
    </row>
    <row r="80" customFormat="false" ht="43.95" hidden="false" customHeight="true" outlineLevel="0" collapsed="false">
      <c r="A80" s="5"/>
      <c r="B80" s="59" t="str">
        <f aca="false">IF(C80&lt;&gt;"",B79+1,"")</f>
        <v/>
      </c>
      <c r="C80" s="60"/>
      <c r="D80" s="60"/>
      <c r="E80" s="60"/>
      <c r="F80" s="60"/>
      <c r="G80" s="61"/>
      <c r="H80" s="62"/>
      <c r="I80" s="63"/>
      <c r="J80" s="63"/>
      <c r="K80" s="62"/>
      <c r="L80" s="64" t="str">
        <f aca="false">IF(B80&lt;&gt;"",H80-K80,"")</f>
        <v/>
      </c>
      <c r="M80" s="65"/>
      <c r="N80" s="66"/>
      <c r="O80" s="1"/>
    </row>
    <row r="81" customFormat="false" ht="43.95" hidden="false" customHeight="true" outlineLevel="0" collapsed="false">
      <c r="A81" s="5"/>
      <c r="B81" s="59" t="str">
        <f aca="false">IF(C81&lt;&gt;"",B80+1,"")</f>
        <v/>
      </c>
      <c r="C81" s="60"/>
      <c r="D81" s="60"/>
      <c r="E81" s="60"/>
      <c r="F81" s="60"/>
      <c r="G81" s="61"/>
      <c r="H81" s="62"/>
      <c r="I81" s="63"/>
      <c r="J81" s="63"/>
      <c r="K81" s="62"/>
      <c r="L81" s="64" t="str">
        <f aca="false">IF(B81&lt;&gt;"",H81-K81,"")</f>
        <v/>
      </c>
      <c r="M81" s="65"/>
      <c r="N81" s="66"/>
      <c r="O81" s="1"/>
    </row>
    <row r="82" customFormat="false" ht="43.95" hidden="false" customHeight="true" outlineLevel="0" collapsed="false">
      <c r="A82" s="5"/>
      <c r="B82" s="59" t="str">
        <f aca="false">IF(C82&lt;&gt;"",B81+1,"")</f>
        <v/>
      </c>
      <c r="C82" s="60"/>
      <c r="D82" s="60"/>
      <c r="E82" s="60"/>
      <c r="F82" s="60"/>
      <c r="G82" s="61"/>
      <c r="H82" s="62"/>
      <c r="I82" s="63"/>
      <c r="J82" s="63"/>
      <c r="K82" s="62"/>
      <c r="L82" s="64" t="str">
        <f aca="false">IF(B82&lt;&gt;"",H82-K82,"")</f>
        <v/>
      </c>
      <c r="M82" s="65"/>
      <c r="N82" s="66"/>
      <c r="O82" s="1"/>
    </row>
    <row r="83" customFormat="false" ht="43.95" hidden="false" customHeight="true" outlineLevel="0" collapsed="false">
      <c r="A83" s="5"/>
      <c r="B83" s="59" t="str">
        <f aca="false">IF(C83&lt;&gt;"",B82+1,"")</f>
        <v/>
      </c>
      <c r="C83" s="60"/>
      <c r="D83" s="60"/>
      <c r="E83" s="60"/>
      <c r="F83" s="60"/>
      <c r="G83" s="61"/>
      <c r="H83" s="62"/>
      <c r="I83" s="63"/>
      <c r="J83" s="63"/>
      <c r="K83" s="62"/>
      <c r="L83" s="64" t="str">
        <f aca="false">IF(B83&lt;&gt;"",H83-K83,"")</f>
        <v/>
      </c>
      <c r="M83" s="65"/>
      <c r="N83" s="66"/>
      <c r="O83" s="1"/>
    </row>
    <row r="84" customFormat="false" ht="43.95" hidden="false" customHeight="true" outlineLevel="0" collapsed="false">
      <c r="A84" s="5"/>
      <c r="B84" s="59" t="str">
        <f aca="false">IF(C84&lt;&gt;"",B83+1,"")</f>
        <v/>
      </c>
      <c r="C84" s="60"/>
      <c r="D84" s="60"/>
      <c r="E84" s="60"/>
      <c r="F84" s="60"/>
      <c r="G84" s="61"/>
      <c r="H84" s="62"/>
      <c r="I84" s="63"/>
      <c r="J84" s="63"/>
      <c r="K84" s="62"/>
      <c r="L84" s="64" t="str">
        <f aca="false">IF(B84&lt;&gt;"",H84-K84,"")</f>
        <v/>
      </c>
      <c r="M84" s="65"/>
      <c r="N84" s="66"/>
      <c r="O84" s="1"/>
    </row>
    <row r="85" customFormat="false" ht="43.95" hidden="false" customHeight="true" outlineLevel="0" collapsed="false">
      <c r="A85" s="5"/>
      <c r="B85" s="59" t="str">
        <f aca="false">IF(C85&lt;&gt;"",B84+1,"")</f>
        <v/>
      </c>
      <c r="C85" s="60"/>
      <c r="D85" s="60"/>
      <c r="E85" s="60"/>
      <c r="F85" s="60"/>
      <c r="G85" s="61"/>
      <c r="H85" s="62"/>
      <c r="I85" s="63"/>
      <c r="J85" s="63"/>
      <c r="K85" s="62"/>
      <c r="L85" s="64" t="str">
        <f aca="false">IF(B85&lt;&gt;"",H85-K85,"")</f>
        <v/>
      </c>
      <c r="M85" s="65"/>
      <c r="N85" s="66"/>
      <c r="O85" s="1"/>
    </row>
    <row r="86" customFormat="false" ht="43.95" hidden="false" customHeight="true" outlineLevel="0" collapsed="false">
      <c r="A86" s="5"/>
      <c r="B86" s="59" t="str">
        <f aca="false">IF(C86&lt;&gt;"",B85+1,"")</f>
        <v/>
      </c>
      <c r="C86" s="60"/>
      <c r="D86" s="60"/>
      <c r="E86" s="60"/>
      <c r="F86" s="60"/>
      <c r="G86" s="61"/>
      <c r="H86" s="62"/>
      <c r="I86" s="63"/>
      <c r="J86" s="63"/>
      <c r="K86" s="62"/>
      <c r="L86" s="64" t="str">
        <f aca="false">IF(B86&lt;&gt;"",H86-K86,"")</f>
        <v/>
      </c>
      <c r="M86" s="65"/>
      <c r="N86" s="66"/>
      <c r="O86" s="1"/>
    </row>
    <row r="87" customFormat="false" ht="43.95" hidden="false" customHeight="true" outlineLevel="0" collapsed="false">
      <c r="A87" s="5"/>
      <c r="B87" s="59" t="str">
        <f aca="false">IF(C87&lt;&gt;"",B86+1,"")</f>
        <v/>
      </c>
      <c r="C87" s="60"/>
      <c r="D87" s="60"/>
      <c r="E87" s="60"/>
      <c r="F87" s="60"/>
      <c r="G87" s="61"/>
      <c r="H87" s="62"/>
      <c r="I87" s="63"/>
      <c r="J87" s="63"/>
      <c r="K87" s="62"/>
      <c r="L87" s="64" t="str">
        <f aca="false">IF(B87&lt;&gt;"",H87-K87,"")</f>
        <v/>
      </c>
      <c r="M87" s="65"/>
      <c r="N87" s="66"/>
      <c r="O87" s="1"/>
    </row>
    <row r="88" customFormat="false" ht="43.95" hidden="false" customHeight="true" outlineLevel="0" collapsed="false">
      <c r="A88" s="5"/>
      <c r="B88" s="59" t="str">
        <f aca="false">IF(C88&lt;&gt;"",B87+1,"")</f>
        <v/>
      </c>
      <c r="C88" s="60"/>
      <c r="D88" s="60"/>
      <c r="E88" s="60"/>
      <c r="F88" s="60"/>
      <c r="G88" s="61"/>
      <c r="H88" s="62"/>
      <c r="I88" s="63"/>
      <c r="J88" s="63"/>
      <c r="K88" s="62"/>
      <c r="L88" s="64" t="str">
        <f aca="false">IF(B88&lt;&gt;"",H88-K88,"")</f>
        <v/>
      </c>
      <c r="M88" s="65"/>
      <c r="N88" s="66"/>
      <c r="O88" s="1"/>
    </row>
    <row r="89" customFormat="false" ht="43.95" hidden="false" customHeight="true" outlineLevel="0" collapsed="false">
      <c r="A89" s="5"/>
      <c r="B89" s="59" t="str">
        <f aca="false">IF(C89&lt;&gt;"",B88+1,"")</f>
        <v/>
      </c>
      <c r="C89" s="60"/>
      <c r="D89" s="60"/>
      <c r="E89" s="60"/>
      <c r="F89" s="60"/>
      <c r="G89" s="61"/>
      <c r="H89" s="62"/>
      <c r="I89" s="63"/>
      <c r="J89" s="63"/>
      <c r="K89" s="62"/>
      <c r="L89" s="64" t="str">
        <f aca="false">IF(B89&lt;&gt;"",H89-K89,"")</f>
        <v/>
      </c>
      <c r="M89" s="65"/>
      <c r="N89" s="66"/>
      <c r="O89" s="1"/>
    </row>
    <row r="90" customFormat="false" ht="43.95" hidden="false" customHeight="true" outlineLevel="0" collapsed="false">
      <c r="A90" s="5"/>
      <c r="B90" s="59" t="str">
        <f aca="false">IF(C90&lt;&gt;"",B89+1,"")</f>
        <v/>
      </c>
      <c r="C90" s="60"/>
      <c r="D90" s="60"/>
      <c r="E90" s="60"/>
      <c r="F90" s="60"/>
      <c r="G90" s="61"/>
      <c r="H90" s="62"/>
      <c r="I90" s="63"/>
      <c r="J90" s="63"/>
      <c r="K90" s="62"/>
      <c r="L90" s="64" t="str">
        <f aca="false">IF(B90&lt;&gt;"",H90-K90,"")</f>
        <v/>
      </c>
      <c r="M90" s="65"/>
      <c r="N90" s="66"/>
      <c r="O90" s="1"/>
    </row>
    <row r="91" customFormat="false" ht="43.95" hidden="false" customHeight="true" outlineLevel="0" collapsed="false">
      <c r="A91" s="5"/>
      <c r="B91" s="59" t="str">
        <f aca="false">IF(C91&lt;&gt;"",B90+1,"")</f>
        <v/>
      </c>
      <c r="C91" s="60"/>
      <c r="D91" s="60"/>
      <c r="E91" s="60"/>
      <c r="F91" s="60"/>
      <c r="G91" s="61"/>
      <c r="H91" s="62"/>
      <c r="I91" s="63"/>
      <c r="J91" s="63"/>
      <c r="K91" s="62"/>
      <c r="L91" s="64" t="str">
        <f aca="false">IF(B91&lt;&gt;"",H91-K91,"")</f>
        <v/>
      </c>
      <c r="M91" s="65"/>
      <c r="N91" s="66"/>
      <c r="O91" s="1"/>
    </row>
    <row r="92" customFormat="false" ht="43.95" hidden="false" customHeight="true" outlineLevel="0" collapsed="false">
      <c r="A92" s="5"/>
      <c r="B92" s="59" t="str">
        <f aca="false">IF(C92&lt;&gt;"",B91+1,"")</f>
        <v/>
      </c>
      <c r="C92" s="60"/>
      <c r="D92" s="60"/>
      <c r="E92" s="60"/>
      <c r="F92" s="60"/>
      <c r="G92" s="61"/>
      <c r="H92" s="62"/>
      <c r="I92" s="63"/>
      <c r="J92" s="63"/>
      <c r="K92" s="62"/>
      <c r="L92" s="64" t="str">
        <f aca="false">IF(B92&lt;&gt;"",H92-K92,"")</f>
        <v/>
      </c>
      <c r="M92" s="65"/>
      <c r="N92" s="66"/>
      <c r="O92" s="1"/>
    </row>
    <row r="93" customFormat="false" ht="43.95" hidden="false" customHeight="true" outlineLevel="0" collapsed="false">
      <c r="A93" s="5"/>
      <c r="B93" s="59" t="str">
        <f aca="false">IF(C93&lt;&gt;"",B92+1,"")</f>
        <v/>
      </c>
      <c r="C93" s="60"/>
      <c r="D93" s="60"/>
      <c r="E93" s="60"/>
      <c r="F93" s="60"/>
      <c r="G93" s="61"/>
      <c r="H93" s="62"/>
      <c r="I93" s="63"/>
      <c r="J93" s="63"/>
      <c r="K93" s="62"/>
      <c r="L93" s="64" t="str">
        <f aca="false">IF(B93&lt;&gt;"",H93-K93,"")</f>
        <v/>
      </c>
      <c r="M93" s="65"/>
      <c r="N93" s="66"/>
      <c r="O93" s="1"/>
    </row>
    <row r="94" customFormat="false" ht="43.95" hidden="false" customHeight="true" outlineLevel="0" collapsed="false">
      <c r="A94" s="5"/>
      <c r="B94" s="59" t="str">
        <f aca="false">IF(C94&lt;&gt;"",B93+1,"")</f>
        <v/>
      </c>
      <c r="C94" s="60"/>
      <c r="D94" s="60"/>
      <c r="E94" s="60"/>
      <c r="F94" s="60"/>
      <c r="G94" s="61"/>
      <c r="H94" s="62"/>
      <c r="I94" s="63"/>
      <c r="J94" s="63"/>
      <c r="K94" s="62"/>
      <c r="L94" s="64" t="str">
        <f aca="false">IF(B94&lt;&gt;"",H94-K94,"")</f>
        <v/>
      </c>
      <c r="M94" s="65"/>
      <c r="N94" s="66"/>
      <c r="O94" s="1"/>
    </row>
    <row r="95" customFormat="false" ht="43.95" hidden="false" customHeight="true" outlineLevel="0" collapsed="false">
      <c r="A95" s="5"/>
      <c r="B95" s="59" t="str">
        <f aca="false">IF(C95&lt;&gt;"",B94+1,"")</f>
        <v/>
      </c>
      <c r="C95" s="60"/>
      <c r="D95" s="60"/>
      <c r="E95" s="60"/>
      <c r="F95" s="60"/>
      <c r="G95" s="61"/>
      <c r="H95" s="62"/>
      <c r="I95" s="63"/>
      <c r="J95" s="63"/>
      <c r="K95" s="62"/>
      <c r="L95" s="64" t="str">
        <f aca="false">IF(B95&lt;&gt;"",H95-K95,"")</f>
        <v/>
      </c>
      <c r="M95" s="65"/>
      <c r="N95" s="66"/>
      <c r="O95" s="1"/>
    </row>
    <row r="96" customFormat="false" ht="43.95" hidden="false" customHeight="true" outlineLevel="0" collapsed="false">
      <c r="A96" s="5"/>
      <c r="B96" s="59" t="str">
        <f aca="false">IF(C96&lt;&gt;"",B95+1,"")</f>
        <v/>
      </c>
      <c r="C96" s="60"/>
      <c r="D96" s="60"/>
      <c r="E96" s="60"/>
      <c r="F96" s="60"/>
      <c r="G96" s="61"/>
      <c r="H96" s="62"/>
      <c r="I96" s="63"/>
      <c r="J96" s="63"/>
      <c r="K96" s="62"/>
      <c r="L96" s="64" t="str">
        <f aca="false">IF(B96&lt;&gt;"",H96-K96,"")</f>
        <v/>
      </c>
      <c r="M96" s="65"/>
      <c r="N96" s="66"/>
      <c r="O96" s="1"/>
    </row>
    <row r="97" customFormat="false" ht="43.95" hidden="false" customHeight="true" outlineLevel="0" collapsed="false">
      <c r="A97" s="5"/>
      <c r="B97" s="59" t="str">
        <f aca="false">IF(C97&lt;&gt;"",B96+1,"")</f>
        <v/>
      </c>
      <c r="C97" s="60"/>
      <c r="D97" s="60"/>
      <c r="E97" s="60"/>
      <c r="F97" s="60"/>
      <c r="G97" s="61"/>
      <c r="H97" s="62"/>
      <c r="I97" s="63"/>
      <c r="J97" s="63"/>
      <c r="K97" s="62"/>
      <c r="L97" s="64" t="str">
        <f aca="false">IF(B97&lt;&gt;"",H97-K97,"")</f>
        <v/>
      </c>
      <c r="M97" s="65"/>
      <c r="N97" s="66"/>
      <c r="O97" s="1"/>
    </row>
    <row r="98" customFormat="false" ht="43.95" hidden="false" customHeight="true" outlineLevel="0" collapsed="false">
      <c r="A98" s="5"/>
      <c r="B98" s="59" t="str">
        <f aca="false">IF(C98&lt;&gt;"",B97+1,"")</f>
        <v/>
      </c>
      <c r="C98" s="60"/>
      <c r="D98" s="60"/>
      <c r="E98" s="60"/>
      <c r="F98" s="60"/>
      <c r="G98" s="61"/>
      <c r="H98" s="62"/>
      <c r="I98" s="63"/>
      <c r="J98" s="63"/>
      <c r="K98" s="62"/>
      <c r="L98" s="64" t="str">
        <f aca="false">IF(B98&lt;&gt;"",H98-K98,"")</f>
        <v/>
      </c>
      <c r="M98" s="65"/>
      <c r="N98" s="66"/>
      <c r="O98" s="1"/>
    </row>
    <row r="99" customFormat="false" ht="43.95" hidden="false" customHeight="true" outlineLevel="0" collapsed="false">
      <c r="A99" s="5"/>
      <c r="B99" s="59" t="str">
        <f aca="false">IF(C99&lt;&gt;"",B98+1,"")</f>
        <v/>
      </c>
      <c r="C99" s="60"/>
      <c r="D99" s="60"/>
      <c r="E99" s="60"/>
      <c r="F99" s="60"/>
      <c r="G99" s="61"/>
      <c r="H99" s="62"/>
      <c r="I99" s="63"/>
      <c r="J99" s="63"/>
      <c r="K99" s="62"/>
      <c r="L99" s="64" t="str">
        <f aca="false">IF(B99&lt;&gt;"",H99-K99,"")</f>
        <v/>
      </c>
      <c r="M99" s="65"/>
      <c r="N99" s="66"/>
      <c r="O99" s="1"/>
    </row>
    <row r="100" customFormat="false" ht="43.95" hidden="false" customHeight="true" outlineLevel="0" collapsed="false">
      <c r="A100" s="5"/>
      <c r="B100" s="59" t="str">
        <f aca="false">IF(C100&lt;&gt;"",B99+1,"")</f>
        <v/>
      </c>
      <c r="C100" s="60"/>
      <c r="D100" s="60"/>
      <c r="E100" s="60"/>
      <c r="F100" s="60"/>
      <c r="G100" s="61"/>
      <c r="H100" s="62"/>
      <c r="I100" s="63"/>
      <c r="J100" s="63"/>
      <c r="K100" s="62"/>
      <c r="L100" s="64" t="str">
        <f aca="false">IF(B100&lt;&gt;"",H100-K100,"")</f>
        <v/>
      </c>
      <c r="M100" s="65"/>
      <c r="N100" s="66"/>
      <c r="O100" s="1"/>
    </row>
    <row r="101" customFormat="false" ht="43.95" hidden="false" customHeight="true" outlineLevel="0" collapsed="false">
      <c r="A101" s="5"/>
      <c r="B101" s="59" t="str">
        <f aca="false">IF(C101&lt;&gt;"",B100+1,"")</f>
        <v/>
      </c>
      <c r="C101" s="60"/>
      <c r="D101" s="60"/>
      <c r="E101" s="60"/>
      <c r="F101" s="60"/>
      <c r="G101" s="61"/>
      <c r="H101" s="62"/>
      <c r="I101" s="63"/>
      <c r="J101" s="63"/>
      <c r="K101" s="62"/>
      <c r="L101" s="64" t="str">
        <f aca="false">IF(B101&lt;&gt;"",H101-K101,"")</f>
        <v/>
      </c>
      <c r="M101" s="65"/>
      <c r="N101" s="66"/>
      <c r="O101" s="1"/>
    </row>
    <row r="102" customFormat="false" ht="43.95" hidden="false" customHeight="true" outlineLevel="0" collapsed="false">
      <c r="A102" s="5"/>
      <c r="B102" s="59" t="str">
        <f aca="false">IF(C102&lt;&gt;"",B101+1,"")</f>
        <v/>
      </c>
      <c r="C102" s="60"/>
      <c r="D102" s="60"/>
      <c r="E102" s="60"/>
      <c r="F102" s="60"/>
      <c r="G102" s="61"/>
      <c r="H102" s="62"/>
      <c r="I102" s="63"/>
      <c r="J102" s="63"/>
      <c r="K102" s="62"/>
      <c r="L102" s="64" t="str">
        <f aca="false">IF(B102&lt;&gt;"",H102-K102,"")</f>
        <v/>
      </c>
      <c r="M102" s="65"/>
      <c r="N102" s="66"/>
      <c r="O102" s="1"/>
    </row>
    <row r="103" customFormat="false" ht="43.95" hidden="false" customHeight="true" outlineLevel="0" collapsed="false">
      <c r="A103" s="5"/>
      <c r="B103" s="59" t="str">
        <f aca="false">IF(C103&lt;&gt;"",B102+1,"")</f>
        <v/>
      </c>
      <c r="C103" s="60"/>
      <c r="D103" s="60"/>
      <c r="E103" s="60"/>
      <c r="F103" s="60"/>
      <c r="G103" s="61"/>
      <c r="H103" s="62"/>
      <c r="I103" s="63"/>
      <c r="J103" s="63"/>
      <c r="K103" s="62"/>
      <c r="L103" s="64" t="str">
        <f aca="false">IF(B103&lt;&gt;"",H103-K103,"")</f>
        <v/>
      </c>
      <c r="M103" s="65"/>
      <c r="N103" s="66"/>
      <c r="O103" s="1"/>
    </row>
    <row r="104" customFormat="false" ht="43.95" hidden="false" customHeight="true" outlineLevel="0" collapsed="false">
      <c r="A104" s="5"/>
      <c r="B104" s="59" t="str">
        <f aca="false">IF(C104&lt;&gt;"",B103+1,"")</f>
        <v/>
      </c>
      <c r="C104" s="60"/>
      <c r="D104" s="60"/>
      <c r="E104" s="60"/>
      <c r="F104" s="60"/>
      <c r="G104" s="61"/>
      <c r="H104" s="62"/>
      <c r="I104" s="63"/>
      <c r="J104" s="63"/>
      <c r="K104" s="62"/>
      <c r="L104" s="64" t="str">
        <f aca="false">IF(B104&lt;&gt;"",H104-K104,"")</f>
        <v/>
      </c>
      <c r="M104" s="65"/>
      <c r="N104" s="66"/>
      <c r="O104" s="1"/>
    </row>
    <row r="105" customFormat="false" ht="43.95" hidden="false" customHeight="true" outlineLevel="0" collapsed="false">
      <c r="A105" s="5"/>
      <c r="B105" s="59" t="str">
        <f aca="false">IF(C105&lt;&gt;"",B104+1,"")</f>
        <v/>
      </c>
      <c r="C105" s="60"/>
      <c r="D105" s="60"/>
      <c r="E105" s="60"/>
      <c r="F105" s="60"/>
      <c r="G105" s="61"/>
      <c r="H105" s="62"/>
      <c r="I105" s="63"/>
      <c r="J105" s="63"/>
      <c r="K105" s="62"/>
      <c r="L105" s="64" t="str">
        <f aca="false">IF(B105&lt;&gt;"",H105-K105,"")</f>
        <v/>
      </c>
      <c r="M105" s="65"/>
      <c r="N105" s="66"/>
      <c r="O105" s="1"/>
    </row>
    <row r="106" customFormat="false" ht="43.95" hidden="false" customHeight="true" outlineLevel="0" collapsed="false">
      <c r="A106" s="5"/>
      <c r="B106" s="59" t="str">
        <f aca="false">IF(C106&lt;&gt;"",B105+1,"")</f>
        <v/>
      </c>
      <c r="C106" s="60"/>
      <c r="D106" s="60"/>
      <c r="E106" s="60"/>
      <c r="F106" s="60"/>
      <c r="G106" s="61"/>
      <c r="H106" s="62"/>
      <c r="I106" s="63"/>
      <c r="J106" s="63"/>
      <c r="K106" s="62"/>
      <c r="L106" s="64" t="str">
        <f aca="false">IF(B106&lt;&gt;"",H106-K106,"")</f>
        <v/>
      </c>
      <c r="M106" s="65"/>
      <c r="N106" s="66"/>
      <c r="O106" s="1"/>
    </row>
    <row r="107" customFormat="false" ht="43.95" hidden="false" customHeight="true" outlineLevel="0" collapsed="false">
      <c r="A107" s="5"/>
      <c r="B107" s="59" t="str">
        <f aca="false">IF(C107&lt;&gt;"",B106+1,"")</f>
        <v/>
      </c>
      <c r="C107" s="60"/>
      <c r="D107" s="60"/>
      <c r="E107" s="60"/>
      <c r="F107" s="60"/>
      <c r="G107" s="61"/>
      <c r="H107" s="62"/>
      <c r="I107" s="63"/>
      <c r="J107" s="63"/>
      <c r="K107" s="62"/>
      <c r="L107" s="64" t="str">
        <f aca="false">IF(B107&lt;&gt;"",H107-K107,"")</f>
        <v/>
      </c>
      <c r="M107" s="65"/>
      <c r="N107" s="66"/>
      <c r="O107" s="1"/>
    </row>
    <row r="108" customFormat="false" ht="43.95" hidden="false" customHeight="true" outlineLevel="0" collapsed="false">
      <c r="A108" s="5"/>
      <c r="B108" s="59" t="str">
        <f aca="false">IF(C108&lt;&gt;"",B107+1,"")</f>
        <v/>
      </c>
      <c r="C108" s="60"/>
      <c r="D108" s="60"/>
      <c r="E108" s="60"/>
      <c r="F108" s="60"/>
      <c r="G108" s="61"/>
      <c r="H108" s="62"/>
      <c r="I108" s="63"/>
      <c r="J108" s="63"/>
      <c r="K108" s="62"/>
      <c r="L108" s="64" t="str">
        <f aca="false">IF(B108&lt;&gt;"",H108-K108,"")</f>
        <v/>
      </c>
      <c r="M108" s="65"/>
      <c r="N108" s="66"/>
      <c r="O108" s="1"/>
    </row>
    <row r="109" customFormat="false" ht="43.95" hidden="false" customHeight="true" outlineLevel="0" collapsed="false">
      <c r="A109" s="5"/>
      <c r="B109" s="59" t="str">
        <f aca="false">IF(C109&lt;&gt;"",B108+1,"")</f>
        <v/>
      </c>
      <c r="C109" s="60"/>
      <c r="D109" s="60"/>
      <c r="E109" s="60"/>
      <c r="F109" s="60"/>
      <c r="G109" s="61"/>
      <c r="H109" s="62"/>
      <c r="I109" s="63"/>
      <c r="J109" s="63"/>
      <c r="K109" s="62"/>
      <c r="L109" s="64" t="str">
        <f aca="false">IF(B109&lt;&gt;"",H109-K109,"")</f>
        <v/>
      </c>
      <c r="M109" s="65"/>
      <c r="N109" s="66"/>
      <c r="O109" s="1"/>
    </row>
    <row r="110" customFormat="false" ht="43.95" hidden="false" customHeight="true" outlineLevel="0" collapsed="false">
      <c r="A110" s="5"/>
      <c r="B110" s="59" t="str">
        <f aca="false">IF(C110&lt;&gt;"",B109+1,"")</f>
        <v/>
      </c>
      <c r="C110" s="60"/>
      <c r="D110" s="60"/>
      <c r="E110" s="60"/>
      <c r="F110" s="60"/>
      <c r="G110" s="61"/>
      <c r="H110" s="62"/>
      <c r="I110" s="63"/>
      <c r="J110" s="63"/>
      <c r="K110" s="62"/>
      <c r="L110" s="64" t="str">
        <f aca="false">IF(B110&lt;&gt;"",H110-K110,"")</f>
        <v/>
      </c>
      <c r="M110" s="65"/>
      <c r="N110" s="66"/>
      <c r="O110" s="1"/>
    </row>
    <row r="111" customFormat="false" ht="43.95" hidden="false" customHeight="true" outlineLevel="0" collapsed="false">
      <c r="A111" s="5"/>
      <c r="B111" s="59" t="str">
        <f aca="false">IF(C111&lt;&gt;"",B110+1,"")</f>
        <v/>
      </c>
      <c r="C111" s="60"/>
      <c r="D111" s="60"/>
      <c r="E111" s="60"/>
      <c r="F111" s="60"/>
      <c r="G111" s="61"/>
      <c r="H111" s="62"/>
      <c r="I111" s="63"/>
      <c r="J111" s="63"/>
      <c r="K111" s="62"/>
      <c r="L111" s="64" t="str">
        <f aca="false">IF(B111&lt;&gt;"",H111-K111,"")</f>
        <v/>
      </c>
      <c r="M111" s="65"/>
      <c r="N111" s="66"/>
      <c r="O111" s="1"/>
    </row>
    <row r="112" customFormat="false" ht="43.95" hidden="false" customHeight="true" outlineLevel="0" collapsed="false">
      <c r="A112" s="5"/>
      <c r="B112" s="59" t="str">
        <f aca="false">IF(C112&lt;&gt;"",B111+1,"")</f>
        <v/>
      </c>
      <c r="C112" s="60"/>
      <c r="D112" s="60"/>
      <c r="E112" s="60"/>
      <c r="F112" s="60"/>
      <c r="G112" s="61"/>
      <c r="H112" s="62"/>
      <c r="I112" s="63"/>
      <c r="J112" s="63"/>
      <c r="K112" s="62"/>
      <c r="L112" s="64" t="str">
        <f aca="false">IF(B112&lt;&gt;"",H112-K112,"")</f>
        <v/>
      </c>
      <c r="M112" s="65"/>
      <c r="N112" s="66"/>
      <c r="O112" s="1"/>
    </row>
    <row r="113" customFormat="false" ht="43.95" hidden="false" customHeight="true" outlineLevel="0" collapsed="false">
      <c r="A113" s="5"/>
      <c r="B113" s="59" t="str">
        <f aca="false">IF(C113&lt;&gt;"",B112+1,"")</f>
        <v/>
      </c>
      <c r="C113" s="60"/>
      <c r="D113" s="60"/>
      <c r="E113" s="60"/>
      <c r="F113" s="60"/>
      <c r="G113" s="61"/>
      <c r="H113" s="62"/>
      <c r="I113" s="63"/>
      <c r="J113" s="63"/>
      <c r="K113" s="62"/>
      <c r="L113" s="64" t="str">
        <f aca="false">IF(B113&lt;&gt;"",H113-K113,"")</f>
        <v/>
      </c>
      <c r="M113" s="65"/>
      <c r="N113" s="66"/>
      <c r="O113" s="1"/>
    </row>
    <row r="114" customFormat="false" ht="43.95" hidden="false" customHeight="true" outlineLevel="0" collapsed="false">
      <c r="A114" s="5"/>
      <c r="B114" s="59" t="str">
        <f aca="false">IF(C114&lt;&gt;"",B113+1,"")</f>
        <v/>
      </c>
      <c r="C114" s="60"/>
      <c r="D114" s="60"/>
      <c r="E114" s="60"/>
      <c r="F114" s="60"/>
      <c r="G114" s="61"/>
      <c r="H114" s="62"/>
      <c r="I114" s="63"/>
      <c r="J114" s="63"/>
      <c r="K114" s="62"/>
      <c r="L114" s="64" t="str">
        <f aca="false">IF(B114&lt;&gt;"",H114-K114,"")</f>
        <v/>
      </c>
      <c r="M114" s="65"/>
      <c r="N114" s="66"/>
      <c r="O114" s="1"/>
    </row>
    <row r="115" customFormat="false" ht="43.95" hidden="false" customHeight="true" outlineLevel="0" collapsed="false">
      <c r="A115" s="5"/>
      <c r="B115" s="59" t="str">
        <f aca="false">IF(C115&lt;&gt;"",B114+1,"")</f>
        <v/>
      </c>
      <c r="C115" s="60"/>
      <c r="D115" s="60"/>
      <c r="E115" s="60"/>
      <c r="F115" s="60"/>
      <c r="G115" s="61"/>
      <c r="H115" s="62"/>
      <c r="I115" s="63"/>
      <c r="J115" s="63"/>
      <c r="K115" s="62"/>
      <c r="L115" s="64" t="str">
        <f aca="false">IF(B115&lt;&gt;"",H115-K115,"")</f>
        <v/>
      </c>
      <c r="M115" s="65"/>
      <c r="N115" s="66"/>
      <c r="O115" s="1"/>
    </row>
    <row r="116" customFormat="false" ht="43.95" hidden="false" customHeight="true" outlineLevel="0" collapsed="false">
      <c r="A116" s="5"/>
      <c r="B116" s="59" t="str">
        <f aca="false">IF(C116&lt;&gt;"",B115+1,"")</f>
        <v/>
      </c>
      <c r="C116" s="60"/>
      <c r="D116" s="60"/>
      <c r="E116" s="60"/>
      <c r="F116" s="60"/>
      <c r="G116" s="61"/>
      <c r="H116" s="62"/>
      <c r="I116" s="63"/>
      <c r="J116" s="63"/>
      <c r="K116" s="62"/>
      <c r="L116" s="64" t="str">
        <f aca="false">IF(B116&lt;&gt;"",H116-K116,"")</f>
        <v/>
      </c>
      <c r="M116" s="65"/>
      <c r="N116" s="66"/>
      <c r="O116" s="1"/>
    </row>
    <row r="117" customFormat="false" ht="43.95" hidden="false" customHeight="true" outlineLevel="0" collapsed="false">
      <c r="A117" s="5"/>
      <c r="B117" s="59" t="str">
        <f aca="false">IF(C117&lt;&gt;"",B116+1,"")</f>
        <v/>
      </c>
      <c r="C117" s="60"/>
      <c r="D117" s="60"/>
      <c r="E117" s="60"/>
      <c r="F117" s="60"/>
      <c r="G117" s="61"/>
      <c r="H117" s="62"/>
      <c r="I117" s="63"/>
      <c r="J117" s="63"/>
      <c r="K117" s="62"/>
      <c r="L117" s="64" t="str">
        <f aca="false">IF(B117&lt;&gt;"",H117-K117,"")</f>
        <v/>
      </c>
      <c r="M117" s="65"/>
      <c r="N117" s="66"/>
      <c r="O117" s="1"/>
    </row>
    <row r="118" customFormat="false" ht="43.95" hidden="false" customHeight="true" outlineLevel="0" collapsed="false">
      <c r="A118" s="5"/>
      <c r="B118" s="59" t="str">
        <f aca="false">IF(C118&lt;&gt;"",B117+1,"")</f>
        <v/>
      </c>
      <c r="C118" s="60"/>
      <c r="D118" s="60"/>
      <c r="E118" s="60"/>
      <c r="F118" s="60"/>
      <c r="G118" s="61"/>
      <c r="H118" s="62"/>
      <c r="I118" s="63"/>
      <c r="J118" s="63"/>
      <c r="K118" s="62"/>
      <c r="L118" s="64" t="str">
        <f aca="false">IF(B118&lt;&gt;"",H118-K118,"")</f>
        <v/>
      </c>
      <c r="M118" s="65"/>
      <c r="N118" s="66"/>
      <c r="O118" s="1"/>
    </row>
    <row r="119" customFormat="false" ht="43.95" hidden="false" customHeight="true" outlineLevel="0" collapsed="false">
      <c r="A119" s="5"/>
      <c r="B119" s="59" t="str">
        <f aca="false">IF(C119&lt;&gt;"",B118+1,"")</f>
        <v/>
      </c>
      <c r="C119" s="60"/>
      <c r="D119" s="60"/>
      <c r="E119" s="60"/>
      <c r="F119" s="60"/>
      <c r="G119" s="61"/>
      <c r="H119" s="62"/>
      <c r="I119" s="63"/>
      <c r="J119" s="63"/>
      <c r="K119" s="62"/>
      <c r="L119" s="64" t="str">
        <f aca="false">IF(B119&lt;&gt;"",H119-K119,"")</f>
        <v/>
      </c>
      <c r="M119" s="65"/>
      <c r="N119" s="66"/>
      <c r="O119" s="1"/>
    </row>
    <row r="120" customFormat="false" ht="43.95" hidden="false" customHeight="true" outlineLevel="0" collapsed="false">
      <c r="A120" s="5"/>
      <c r="B120" s="59" t="str">
        <f aca="false">IF(C120&lt;&gt;"",B119+1,"")</f>
        <v/>
      </c>
      <c r="C120" s="60"/>
      <c r="D120" s="60"/>
      <c r="E120" s="60"/>
      <c r="F120" s="60"/>
      <c r="G120" s="61"/>
      <c r="H120" s="62"/>
      <c r="I120" s="63"/>
      <c r="J120" s="63"/>
      <c r="K120" s="62"/>
      <c r="L120" s="64" t="str">
        <f aca="false">IF(B120&lt;&gt;"",H120-K120,"")</f>
        <v/>
      </c>
      <c r="M120" s="65"/>
      <c r="N120" s="66"/>
      <c r="O120" s="1"/>
    </row>
    <row r="121" customFormat="false" ht="43.95" hidden="false" customHeight="true" outlineLevel="0" collapsed="false">
      <c r="A121" s="5"/>
      <c r="B121" s="59" t="str">
        <f aca="false">IF(C121&lt;&gt;"",B120+1,"")</f>
        <v/>
      </c>
      <c r="C121" s="60"/>
      <c r="D121" s="60"/>
      <c r="E121" s="60"/>
      <c r="F121" s="60"/>
      <c r="G121" s="61"/>
      <c r="H121" s="62"/>
      <c r="I121" s="63"/>
      <c r="J121" s="63"/>
      <c r="K121" s="62"/>
      <c r="L121" s="64" t="str">
        <f aca="false">IF(B121&lt;&gt;"",H121-K121,"")</f>
        <v/>
      </c>
      <c r="M121" s="65"/>
      <c r="N121" s="66"/>
      <c r="O121" s="1"/>
    </row>
    <row r="122" customFormat="false" ht="43.95" hidden="false" customHeight="true" outlineLevel="0" collapsed="false">
      <c r="A122" s="5"/>
      <c r="B122" s="59" t="str">
        <f aca="false">IF(C122&lt;&gt;"",B121+1,"")</f>
        <v/>
      </c>
      <c r="C122" s="60"/>
      <c r="D122" s="60"/>
      <c r="E122" s="60"/>
      <c r="F122" s="60"/>
      <c r="G122" s="61"/>
      <c r="H122" s="62"/>
      <c r="I122" s="63"/>
      <c r="J122" s="63"/>
      <c r="K122" s="62"/>
      <c r="L122" s="64" t="str">
        <f aca="false">IF(B122&lt;&gt;"",H122-K122,"")</f>
        <v/>
      </c>
      <c r="M122" s="65"/>
      <c r="N122" s="66"/>
      <c r="O122" s="1"/>
    </row>
    <row r="123" customFormat="false" ht="43.95" hidden="false" customHeight="true" outlineLevel="0" collapsed="false">
      <c r="A123" s="5"/>
      <c r="B123" s="59" t="str">
        <f aca="false">IF(C123&lt;&gt;"",B122+1,"")</f>
        <v/>
      </c>
      <c r="C123" s="60"/>
      <c r="D123" s="60"/>
      <c r="E123" s="60"/>
      <c r="F123" s="60"/>
      <c r="G123" s="61"/>
      <c r="H123" s="62"/>
      <c r="I123" s="63"/>
      <c r="J123" s="63"/>
      <c r="K123" s="62"/>
      <c r="L123" s="64" t="str">
        <f aca="false">IF(B123&lt;&gt;"",H123-K123,"")</f>
        <v/>
      </c>
      <c r="M123" s="65"/>
      <c r="N123" s="66"/>
      <c r="O123" s="1"/>
    </row>
    <row r="124" customFormat="false" ht="43.95" hidden="false" customHeight="true" outlineLevel="0" collapsed="false">
      <c r="A124" s="5"/>
      <c r="B124" s="59" t="str">
        <f aca="false">IF(C124&lt;&gt;"",B123+1,"")</f>
        <v/>
      </c>
      <c r="C124" s="60"/>
      <c r="D124" s="60"/>
      <c r="E124" s="60"/>
      <c r="F124" s="60"/>
      <c r="G124" s="61"/>
      <c r="H124" s="62"/>
      <c r="I124" s="63"/>
      <c r="J124" s="63"/>
      <c r="K124" s="62"/>
      <c r="L124" s="64" t="str">
        <f aca="false">IF(B124&lt;&gt;"",H124-K124,"")</f>
        <v/>
      </c>
      <c r="M124" s="65"/>
      <c r="N124" s="66"/>
      <c r="O124" s="1"/>
    </row>
    <row r="125" customFormat="false" ht="43.95" hidden="false" customHeight="true" outlineLevel="0" collapsed="false">
      <c r="A125" s="5"/>
      <c r="B125" s="59" t="str">
        <f aca="false">IF(C125&lt;&gt;"",B124+1,"")</f>
        <v/>
      </c>
      <c r="C125" s="60"/>
      <c r="D125" s="60"/>
      <c r="E125" s="60"/>
      <c r="F125" s="60"/>
      <c r="G125" s="61"/>
      <c r="H125" s="62"/>
      <c r="I125" s="63"/>
      <c r="J125" s="63"/>
      <c r="K125" s="62"/>
      <c r="L125" s="64" t="str">
        <f aca="false">IF(B125&lt;&gt;"",H125-K125,"")</f>
        <v/>
      </c>
      <c r="M125" s="65"/>
      <c r="N125" s="66"/>
      <c r="O125" s="1"/>
    </row>
    <row r="126" customFormat="false" ht="43.95" hidden="false" customHeight="true" outlineLevel="0" collapsed="false">
      <c r="A126" s="5"/>
      <c r="B126" s="59" t="str">
        <f aca="false">IF(C126&lt;&gt;"",B125+1,"")</f>
        <v/>
      </c>
      <c r="C126" s="60"/>
      <c r="D126" s="60"/>
      <c r="E126" s="60"/>
      <c r="F126" s="60"/>
      <c r="G126" s="61"/>
      <c r="H126" s="62"/>
      <c r="I126" s="63"/>
      <c r="J126" s="63"/>
      <c r="K126" s="62"/>
      <c r="L126" s="64" t="str">
        <f aca="false">IF(B126&lt;&gt;"",H126-K126,"")</f>
        <v/>
      </c>
      <c r="M126" s="65"/>
      <c r="N126" s="66"/>
      <c r="O126" s="1"/>
    </row>
    <row r="127" customFormat="false" ht="43.95" hidden="false" customHeight="true" outlineLevel="0" collapsed="false">
      <c r="A127" s="5"/>
      <c r="B127" s="59" t="str">
        <f aca="false">IF(C127&lt;&gt;"",B126+1,"")</f>
        <v/>
      </c>
      <c r="C127" s="60"/>
      <c r="D127" s="60"/>
      <c r="E127" s="60"/>
      <c r="F127" s="60"/>
      <c r="G127" s="61"/>
      <c r="H127" s="62"/>
      <c r="I127" s="63"/>
      <c r="J127" s="63"/>
      <c r="K127" s="62"/>
      <c r="L127" s="64" t="str">
        <f aca="false">IF(B127&lt;&gt;"",H127-K127,"")</f>
        <v/>
      </c>
      <c r="M127" s="65"/>
      <c r="N127" s="66"/>
      <c r="O127" s="1"/>
    </row>
    <row r="128" customFormat="false" ht="43.95" hidden="false" customHeight="true" outlineLevel="0" collapsed="false">
      <c r="A128" s="5"/>
      <c r="B128" s="59" t="str">
        <f aca="false">IF(C128&lt;&gt;"",B127+1,"")</f>
        <v/>
      </c>
      <c r="C128" s="60"/>
      <c r="D128" s="60"/>
      <c r="E128" s="60"/>
      <c r="F128" s="60"/>
      <c r="G128" s="61"/>
      <c r="H128" s="62"/>
      <c r="I128" s="63"/>
      <c r="J128" s="63"/>
      <c r="K128" s="62"/>
      <c r="L128" s="64" t="str">
        <f aca="false">IF(B128&lt;&gt;"",H128-K128,"")</f>
        <v/>
      </c>
      <c r="M128" s="65"/>
      <c r="N128" s="66"/>
      <c r="O128" s="1"/>
    </row>
    <row r="129" customFormat="false" ht="43.95" hidden="false" customHeight="true" outlineLevel="0" collapsed="false">
      <c r="A129" s="5"/>
      <c r="B129" s="59" t="str">
        <f aca="false">IF(C129&lt;&gt;"",B128+1,"")</f>
        <v/>
      </c>
      <c r="C129" s="60"/>
      <c r="D129" s="60"/>
      <c r="E129" s="60"/>
      <c r="F129" s="60"/>
      <c r="G129" s="61"/>
      <c r="H129" s="62"/>
      <c r="I129" s="63"/>
      <c r="J129" s="63"/>
      <c r="K129" s="62"/>
      <c r="L129" s="64" t="str">
        <f aca="false">IF(B129&lt;&gt;"",H129-K129,"")</f>
        <v/>
      </c>
      <c r="M129" s="65"/>
      <c r="N129" s="66"/>
      <c r="O129" s="1"/>
    </row>
    <row r="130" customFormat="false" ht="43.95" hidden="false" customHeight="true" outlineLevel="0" collapsed="false">
      <c r="A130" s="5"/>
      <c r="B130" s="59" t="str">
        <f aca="false">IF(C130&lt;&gt;"",B129+1,"")</f>
        <v/>
      </c>
      <c r="C130" s="60"/>
      <c r="D130" s="60"/>
      <c r="E130" s="60"/>
      <c r="F130" s="60"/>
      <c r="G130" s="61"/>
      <c r="H130" s="62"/>
      <c r="I130" s="63"/>
      <c r="J130" s="63"/>
      <c r="K130" s="62"/>
      <c r="L130" s="64" t="str">
        <f aca="false">IF(B130&lt;&gt;"",H130-K130,"")</f>
        <v/>
      </c>
      <c r="M130" s="65"/>
      <c r="N130" s="66"/>
      <c r="O130" s="1"/>
    </row>
    <row r="131" customFormat="false" ht="43.95" hidden="false" customHeight="true" outlineLevel="0" collapsed="false">
      <c r="A131" s="5"/>
      <c r="B131" s="59" t="str">
        <f aca="false">IF(C131&lt;&gt;"",B130+1,"")</f>
        <v/>
      </c>
      <c r="C131" s="60"/>
      <c r="D131" s="60"/>
      <c r="E131" s="60"/>
      <c r="F131" s="60"/>
      <c r="G131" s="61"/>
      <c r="H131" s="62"/>
      <c r="I131" s="63"/>
      <c r="J131" s="63"/>
      <c r="K131" s="62"/>
      <c r="L131" s="64" t="str">
        <f aca="false">IF(B131&lt;&gt;"",H131-K131,"")</f>
        <v/>
      </c>
      <c r="M131" s="65"/>
      <c r="N131" s="66"/>
      <c r="O131" s="1"/>
    </row>
    <row r="132" customFormat="false" ht="43.95" hidden="false" customHeight="true" outlineLevel="0" collapsed="false">
      <c r="A132" s="5"/>
      <c r="B132" s="59" t="str">
        <f aca="false">IF(C132&lt;&gt;"",B131+1,"")</f>
        <v/>
      </c>
      <c r="C132" s="60"/>
      <c r="D132" s="60"/>
      <c r="E132" s="60"/>
      <c r="F132" s="60"/>
      <c r="G132" s="61"/>
      <c r="H132" s="62"/>
      <c r="I132" s="63"/>
      <c r="J132" s="63"/>
      <c r="K132" s="62"/>
      <c r="L132" s="64" t="str">
        <f aca="false">IF(B132&lt;&gt;"",H132-K132,"")</f>
        <v/>
      </c>
      <c r="M132" s="65"/>
      <c r="N132" s="66"/>
      <c r="O132" s="1"/>
    </row>
    <row r="133" customFormat="false" ht="43.95" hidden="false" customHeight="true" outlineLevel="0" collapsed="false">
      <c r="A133" s="5"/>
      <c r="B133" s="59" t="str">
        <f aca="false">IF(C133&lt;&gt;"",B132+1,"")</f>
        <v/>
      </c>
      <c r="C133" s="60"/>
      <c r="D133" s="60"/>
      <c r="E133" s="60"/>
      <c r="F133" s="60"/>
      <c r="G133" s="61"/>
      <c r="H133" s="62"/>
      <c r="I133" s="63"/>
      <c r="J133" s="63"/>
      <c r="K133" s="62"/>
      <c r="L133" s="64" t="str">
        <f aca="false">IF(B133&lt;&gt;"",H133-K133,"")</f>
        <v/>
      </c>
      <c r="M133" s="65"/>
      <c r="N133" s="66"/>
      <c r="O133" s="1"/>
    </row>
    <row r="134" customFormat="false" ht="43.95" hidden="false" customHeight="true" outlineLevel="0" collapsed="false">
      <c r="A134" s="5"/>
      <c r="B134" s="59" t="str">
        <f aca="false">IF(C134&lt;&gt;"",B133+1,"")</f>
        <v/>
      </c>
      <c r="C134" s="60"/>
      <c r="D134" s="60"/>
      <c r="E134" s="60"/>
      <c r="F134" s="60"/>
      <c r="G134" s="61"/>
      <c r="H134" s="62"/>
      <c r="I134" s="63"/>
      <c r="J134" s="63"/>
      <c r="K134" s="62"/>
      <c r="L134" s="64" t="str">
        <f aca="false">IF(B134&lt;&gt;"",H134-K134,"")</f>
        <v/>
      </c>
      <c r="M134" s="65"/>
      <c r="N134" s="66"/>
      <c r="O134" s="1"/>
    </row>
    <row r="135" customFormat="false" ht="43.95" hidden="false" customHeight="true" outlineLevel="0" collapsed="false">
      <c r="A135" s="5"/>
      <c r="B135" s="59" t="str">
        <f aca="false">IF(C135&lt;&gt;"",B134+1,"")</f>
        <v/>
      </c>
      <c r="C135" s="60"/>
      <c r="D135" s="60"/>
      <c r="E135" s="60"/>
      <c r="F135" s="60"/>
      <c r="G135" s="61"/>
      <c r="H135" s="62"/>
      <c r="I135" s="63"/>
      <c r="J135" s="63"/>
      <c r="K135" s="62"/>
      <c r="L135" s="64" t="str">
        <f aca="false">IF(B135&lt;&gt;"",H135-K135,"")</f>
        <v/>
      </c>
      <c r="M135" s="65"/>
      <c r="N135" s="66"/>
      <c r="O135" s="1"/>
    </row>
    <row r="136" customFormat="false" ht="43.95" hidden="false" customHeight="true" outlineLevel="0" collapsed="false">
      <c r="A136" s="5"/>
      <c r="B136" s="59" t="str">
        <f aca="false">IF(C136&lt;&gt;"",B135+1,"")</f>
        <v/>
      </c>
      <c r="C136" s="60"/>
      <c r="D136" s="60"/>
      <c r="E136" s="60"/>
      <c r="F136" s="60"/>
      <c r="G136" s="61"/>
      <c r="H136" s="62"/>
      <c r="I136" s="63"/>
      <c r="J136" s="63"/>
      <c r="K136" s="62"/>
      <c r="L136" s="64" t="str">
        <f aca="false">IF(B136&lt;&gt;"",H136-K136,"")</f>
        <v/>
      </c>
      <c r="M136" s="65"/>
      <c r="N136" s="66"/>
      <c r="O136" s="1"/>
    </row>
    <row r="137" customFormat="false" ht="43.95" hidden="false" customHeight="true" outlineLevel="0" collapsed="false">
      <c r="A137" s="5"/>
      <c r="B137" s="59" t="str">
        <f aca="false">IF(C137&lt;&gt;"",B136+1,"")</f>
        <v/>
      </c>
      <c r="C137" s="60"/>
      <c r="D137" s="60"/>
      <c r="E137" s="60"/>
      <c r="F137" s="60"/>
      <c r="G137" s="61"/>
      <c r="H137" s="62"/>
      <c r="I137" s="63"/>
      <c r="J137" s="63"/>
      <c r="K137" s="62"/>
      <c r="L137" s="64" t="str">
        <f aca="false">IF(B137&lt;&gt;"",H137-K137,"")</f>
        <v/>
      </c>
      <c r="M137" s="65"/>
      <c r="N137" s="66"/>
      <c r="O137" s="1"/>
    </row>
    <row r="138" customFormat="false" ht="43.95" hidden="false" customHeight="true" outlineLevel="0" collapsed="false">
      <c r="A138" s="5"/>
      <c r="B138" s="59" t="str">
        <f aca="false">IF(C138&lt;&gt;"",B137+1,"")</f>
        <v/>
      </c>
      <c r="C138" s="60"/>
      <c r="D138" s="60"/>
      <c r="E138" s="60"/>
      <c r="F138" s="60"/>
      <c r="G138" s="61"/>
      <c r="H138" s="62"/>
      <c r="I138" s="63"/>
      <c r="J138" s="63"/>
      <c r="K138" s="62"/>
      <c r="L138" s="64" t="str">
        <f aca="false">IF(B138&lt;&gt;"",H138-K138,"")</f>
        <v/>
      </c>
      <c r="M138" s="65"/>
      <c r="N138" s="66"/>
      <c r="O138" s="1"/>
    </row>
    <row r="139" customFormat="false" ht="43.95" hidden="false" customHeight="true" outlineLevel="0" collapsed="false">
      <c r="A139" s="5"/>
      <c r="B139" s="59" t="str">
        <f aca="false">IF(C139&lt;&gt;"",B138+1,"")</f>
        <v/>
      </c>
      <c r="C139" s="60"/>
      <c r="D139" s="60"/>
      <c r="E139" s="60"/>
      <c r="F139" s="60"/>
      <c r="G139" s="61"/>
      <c r="H139" s="62"/>
      <c r="I139" s="63"/>
      <c r="J139" s="63"/>
      <c r="K139" s="62"/>
      <c r="L139" s="64" t="str">
        <f aca="false">IF(B139&lt;&gt;"",H139-K139,"")</f>
        <v/>
      </c>
      <c r="M139" s="65"/>
      <c r="N139" s="66"/>
      <c r="O139" s="1"/>
    </row>
    <row r="140" customFormat="false" ht="43.95" hidden="false" customHeight="true" outlineLevel="0" collapsed="false">
      <c r="A140" s="5"/>
      <c r="B140" s="59" t="str">
        <f aca="false">IF(C140&lt;&gt;"",B139+1,"")</f>
        <v/>
      </c>
      <c r="C140" s="60"/>
      <c r="D140" s="60"/>
      <c r="E140" s="60"/>
      <c r="F140" s="60"/>
      <c r="G140" s="61"/>
      <c r="H140" s="62"/>
      <c r="I140" s="63"/>
      <c r="J140" s="63"/>
      <c r="K140" s="62"/>
      <c r="L140" s="64" t="str">
        <f aca="false">IF(B140&lt;&gt;"",H140-K140,"")</f>
        <v/>
      </c>
      <c r="M140" s="65"/>
      <c r="N140" s="66"/>
      <c r="O140" s="1"/>
    </row>
    <row r="141" customFormat="false" ht="43.95" hidden="false" customHeight="true" outlineLevel="0" collapsed="false">
      <c r="A141" s="5"/>
      <c r="B141" s="59" t="str">
        <f aca="false">IF(C141&lt;&gt;"",B140+1,"")</f>
        <v/>
      </c>
      <c r="C141" s="60"/>
      <c r="D141" s="60"/>
      <c r="E141" s="60"/>
      <c r="F141" s="60"/>
      <c r="G141" s="61"/>
      <c r="H141" s="62"/>
      <c r="I141" s="63"/>
      <c r="J141" s="63"/>
      <c r="K141" s="62"/>
      <c r="L141" s="64" t="str">
        <f aca="false">IF(B141&lt;&gt;"",H141-K141,"")</f>
        <v/>
      </c>
      <c r="M141" s="65"/>
      <c r="N141" s="66"/>
      <c r="O141" s="1"/>
    </row>
    <row r="142" customFormat="false" ht="43.95" hidden="false" customHeight="true" outlineLevel="0" collapsed="false">
      <c r="A142" s="5"/>
      <c r="B142" s="59" t="str">
        <f aca="false">IF(C142&lt;&gt;"",B141+1,"")</f>
        <v/>
      </c>
      <c r="C142" s="60"/>
      <c r="D142" s="60"/>
      <c r="E142" s="60"/>
      <c r="F142" s="60"/>
      <c r="G142" s="61"/>
      <c r="H142" s="62"/>
      <c r="I142" s="63"/>
      <c r="J142" s="63"/>
      <c r="K142" s="62"/>
      <c r="L142" s="64" t="str">
        <f aca="false">IF(B142&lt;&gt;"",H142-K142,"")</f>
        <v/>
      </c>
      <c r="M142" s="65"/>
      <c r="N142" s="66"/>
      <c r="O142" s="1"/>
    </row>
    <row r="143" customFormat="false" ht="43.95" hidden="false" customHeight="true" outlineLevel="0" collapsed="false">
      <c r="A143" s="5"/>
      <c r="B143" s="59" t="str">
        <f aca="false">IF(C143&lt;&gt;"",B142+1,"")</f>
        <v/>
      </c>
      <c r="C143" s="60"/>
      <c r="D143" s="60"/>
      <c r="E143" s="60"/>
      <c r="F143" s="60"/>
      <c r="G143" s="61"/>
      <c r="H143" s="62"/>
      <c r="I143" s="63"/>
      <c r="J143" s="63"/>
      <c r="K143" s="62"/>
      <c r="L143" s="64" t="str">
        <f aca="false">IF(B143&lt;&gt;"",H143-K143,"")</f>
        <v/>
      </c>
      <c r="M143" s="65"/>
      <c r="N143" s="66"/>
      <c r="O143" s="1"/>
    </row>
    <row r="144" customFormat="false" ht="43.95" hidden="false" customHeight="true" outlineLevel="0" collapsed="false">
      <c r="A144" s="5"/>
      <c r="B144" s="59" t="str">
        <f aca="false">IF(C144&lt;&gt;"",B143+1,"")</f>
        <v/>
      </c>
      <c r="C144" s="60"/>
      <c r="D144" s="60"/>
      <c r="E144" s="60"/>
      <c r="F144" s="60"/>
      <c r="G144" s="61"/>
      <c r="H144" s="62"/>
      <c r="I144" s="63"/>
      <c r="J144" s="63"/>
      <c r="K144" s="62"/>
      <c r="L144" s="64" t="str">
        <f aca="false">IF(B144&lt;&gt;"",H144-K144,"")</f>
        <v/>
      </c>
      <c r="M144" s="65"/>
      <c r="N144" s="66"/>
      <c r="O144" s="1"/>
    </row>
    <row r="145" customFormat="false" ht="43.95" hidden="false" customHeight="true" outlineLevel="0" collapsed="false">
      <c r="A145" s="5"/>
      <c r="B145" s="59" t="str">
        <f aca="false">IF(C145&lt;&gt;"",B144+1,"")</f>
        <v/>
      </c>
      <c r="C145" s="60"/>
      <c r="D145" s="60"/>
      <c r="E145" s="60"/>
      <c r="F145" s="60"/>
      <c r="G145" s="61"/>
      <c r="H145" s="62"/>
      <c r="I145" s="63"/>
      <c r="J145" s="63"/>
      <c r="K145" s="62"/>
      <c r="L145" s="64" t="str">
        <f aca="false">IF(B145&lt;&gt;"",H145-K145,"")</f>
        <v/>
      </c>
      <c r="M145" s="65"/>
      <c r="N145" s="66"/>
      <c r="O145" s="1"/>
    </row>
    <row r="146" customFormat="false" ht="43.95" hidden="false" customHeight="true" outlineLevel="0" collapsed="false">
      <c r="A146" s="5"/>
      <c r="B146" s="59" t="str">
        <f aca="false">IF(C146&lt;&gt;"",B145+1,"")</f>
        <v/>
      </c>
      <c r="C146" s="60"/>
      <c r="D146" s="60"/>
      <c r="E146" s="60"/>
      <c r="F146" s="60"/>
      <c r="G146" s="61"/>
      <c r="H146" s="62"/>
      <c r="I146" s="63"/>
      <c r="J146" s="63"/>
      <c r="K146" s="62"/>
      <c r="L146" s="64" t="str">
        <f aca="false">IF(B146&lt;&gt;"",H146-K146,"")</f>
        <v/>
      </c>
      <c r="M146" s="65"/>
      <c r="N146" s="66"/>
      <c r="O146" s="1"/>
    </row>
    <row r="147" customFormat="false" ht="43.95" hidden="false" customHeight="true" outlineLevel="0" collapsed="false">
      <c r="A147" s="5"/>
      <c r="B147" s="59" t="str">
        <f aca="false">IF(C147&lt;&gt;"",B146+1,"")</f>
        <v/>
      </c>
      <c r="C147" s="60"/>
      <c r="D147" s="60"/>
      <c r="E147" s="60"/>
      <c r="F147" s="60"/>
      <c r="G147" s="61"/>
      <c r="H147" s="62"/>
      <c r="I147" s="63"/>
      <c r="J147" s="63"/>
      <c r="K147" s="62"/>
      <c r="L147" s="64" t="str">
        <f aca="false">IF(B147&lt;&gt;"",H147-K147,"")</f>
        <v/>
      </c>
      <c r="M147" s="65"/>
      <c r="N147" s="66"/>
      <c r="O147" s="1"/>
    </row>
    <row r="148" customFormat="false" ht="43.95" hidden="false" customHeight="true" outlineLevel="0" collapsed="false">
      <c r="A148" s="5"/>
      <c r="B148" s="59" t="str">
        <f aca="false">IF(C148&lt;&gt;"",B147+1,"")</f>
        <v/>
      </c>
      <c r="C148" s="60"/>
      <c r="D148" s="60"/>
      <c r="E148" s="60"/>
      <c r="F148" s="60"/>
      <c r="G148" s="61"/>
      <c r="H148" s="62"/>
      <c r="I148" s="63"/>
      <c r="J148" s="63"/>
      <c r="K148" s="62"/>
      <c r="L148" s="64" t="str">
        <f aca="false">IF(B148&lt;&gt;"",H148-K148,"")</f>
        <v/>
      </c>
      <c r="M148" s="65"/>
      <c r="N148" s="66"/>
      <c r="O148" s="1"/>
    </row>
    <row r="149" customFormat="false" ht="43.95" hidden="false" customHeight="true" outlineLevel="0" collapsed="false">
      <c r="A149" s="5"/>
      <c r="B149" s="59" t="str">
        <f aca="false">IF(C149&lt;&gt;"",B148+1,"")</f>
        <v/>
      </c>
      <c r="C149" s="60"/>
      <c r="D149" s="60"/>
      <c r="E149" s="60"/>
      <c r="F149" s="60"/>
      <c r="G149" s="61"/>
      <c r="H149" s="62"/>
      <c r="I149" s="63"/>
      <c r="J149" s="63"/>
      <c r="K149" s="62"/>
      <c r="L149" s="64" t="str">
        <f aca="false">IF(B149&lt;&gt;"",H149-K149,"")</f>
        <v/>
      </c>
      <c r="M149" s="65"/>
      <c r="N149" s="66"/>
      <c r="O149" s="1"/>
    </row>
    <row r="150" customFormat="false" ht="43.95" hidden="false" customHeight="true" outlineLevel="0" collapsed="false">
      <c r="A150" s="5"/>
      <c r="B150" s="59" t="str">
        <f aca="false">IF(C150&lt;&gt;"",B149+1,"")</f>
        <v/>
      </c>
      <c r="C150" s="60"/>
      <c r="D150" s="60"/>
      <c r="E150" s="60"/>
      <c r="F150" s="60"/>
      <c r="G150" s="61"/>
      <c r="H150" s="62"/>
      <c r="I150" s="63"/>
      <c r="J150" s="63"/>
      <c r="K150" s="62"/>
      <c r="L150" s="64" t="str">
        <f aca="false">IF(B150&lt;&gt;"",H150-K150,"")</f>
        <v/>
      </c>
      <c r="M150" s="65"/>
      <c r="N150" s="66"/>
      <c r="O150" s="1"/>
    </row>
    <row r="151" customFormat="false" ht="43.95" hidden="false" customHeight="true" outlineLevel="0" collapsed="false">
      <c r="A151" s="5"/>
      <c r="B151" s="59" t="str">
        <f aca="false">IF(C151&lt;&gt;"",B150+1,"")</f>
        <v/>
      </c>
      <c r="C151" s="60"/>
      <c r="D151" s="60"/>
      <c r="E151" s="60"/>
      <c r="F151" s="60"/>
      <c r="G151" s="61"/>
      <c r="H151" s="62"/>
      <c r="I151" s="63"/>
      <c r="J151" s="63"/>
      <c r="K151" s="62"/>
      <c r="L151" s="64" t="str">
        <f aca="false">IF(B151&lt;&gt;"",H151-K151,"")</f>
        <v/>
      </c>
      <c r="M151" s="65"/>
      <c r="N151" s="66"/>
      <c r="O151" s="1"/>
    </row>
    <row r="152" customFormat="false" ht="43.95" hidden="false" customHeight="true" outlineLevel="0" collapsed="false">
      <c r="A152" s="5"/>
      <c r="B152" s="59" t="str">
        <f aca="false">IF(C152&lt;&gt;"",B151+1,"")</f>
        <v/>
      </c>
      <c r="C152" s="60"/>
      <c r="D152" s="60"/>
      <c r="E152" s="60"/>
      <c r="F152" s="60"/>
      <c r="G152" s="61"/>
      <c r="H152" s="62"/>
      <c r="I152" s="63"/>
      <c r="J152" s="63"/>
      <c r="K152" s="62"/>
      <c r="L152" s="64" t="str">
        <f aca="false">IF(B152&lt;&gt;"",H152-K152,"")</f>
        <v/>
      </c>
      <c r="M152" s="65"/>
      <c r="N152" s="66"/>
      <c r="O152" s="1"/>
    </row>
    <row r="153" customFormat="false" ht="43.95" hidden="false" customHeight="true" outlineLevel="0" collapsed="false">
      <c r="A153" s="22"/>
      <c r="B153" s="67" t="str">
        <f aca="false">IF(C153&lt;&gt;"",B152+1,"")</f>
        <v/>
      </c>
      <c r="C153" s="68"/>
      <c r="D153" s="68"/>
      <c r="E153" s="68"/>
      <c r="F153" s="68"/>
      <c r="G153" s="69"/>
      <c r="H153" s="70"/>
      <c r="I153" s="71"/>
      <c r="J153" s="71"/>
      <c r="K153" s="70"/>
      <c r="L153" s="72" t="str">
        <f aca="false">IF(B153&lt;&gt;"",H153-K153,"")</f>
        <v/>
      </c>
      <c r="M153" s="73"/>
      <c r="N153" s="74"/>
      <c r="O153" s="1"/>
    </row>
  </sheetData>
  <sheetProtection sheet="true" password="b73b" objects="true" scenarios="true"/>
  <mergeCells count="152">
    <mergeCell ref="B2:N2"/>
    <mergeCell ref="C3:F3"/>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96:F96"/>
    <mergeCell ref="C97:F97"/>
    <mergeCell ref="C98:F98"/>
    <mergeCell ref="C99:F99"/>
    <mergeCell ref="C100:F100"/>
    <mergeCell ref="C101:F101"/>
    <mergeCell ref="C102:F102"/>
    <mergeCell ref="C103:F103"/>
    <mergeCell ref="C104:F104"/>
    <mergeCell ref="C105:F105"/>
    <mergeCell ref="C106:F106"/>
    <mergeCell ref="C107:F107"/>
    <mergeCell ref="C108:F108"/>
    <mergeCell ref="C109:F109"/>
    <mergeCell ref="C110:F110"/>
    <mergeCell ref="C111:F111"/>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C129:F129"/>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45:F145"/>
    <mergeCell ref="C146:F146"/>
    <mergeCell ref="C147:F147"/>
    <mergeCell ref="C148:F148"/>
    <mergeCell ref="C149:F149"/>
    <mergeCell ref="C150:F150"/>
    <mergeCell ref="C151:F151"/>
    <mergeCell ref="C152:F152"/>
    <mergeCell ref="C153:F153"/>
  </mergeCells>
  <dataValidations count="1">
    <dataValidation allowBlank="true" operator="between" showDropDown="false" showErrorMessage="true" showInputMessage="true" sqref="C4:F153" type="list">
      <formula1>fs_non_led</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Q153"/>
  <sheetViews>
    <sheetView windowProtection="false" showFormulas="false" showGridLines="true" showRowColHeaders="true" showZeros="true" rightToLeft="false" tabSelected="false" showOutlineSymbols="true" defaultGridColor="true" view="normal" topLeftCell="A6" colorId="64" zoomScale="100" zoomScaleNormal="100" zoomScalePageLayoutView="100" workbookViewId="0">
      <selection pane="topLeft" activeCell="L14" activeCellId="0" sqref="L14"/>
    </sheetView>
  </sheetViews>
  <sheetFormatPr defaultRowHeight="14.4"/>
  <cols>
    <col collapsed="false" hidden="false" max="1" min="1" style="0" width="0.673469387755102"/>
    <col collapsed="false" hidden="false" max="2" min="2" style="0" width="3.64285714285714"/>
    <col collapsed="false" hidden="false" max="3" min="3" style="0" width="9.98979591836735"/>
    <col collapsed="false" hidden="false" max="7" min="4" style="0" width="7.83163265306122"/>
    <col collapsed="false" hidden="false" max="8" min="8" style="0" width="10.1224489795918"/>
    <col collapsed="false" hidden="false" max="9" min="9" style="0" width="7.29081632653061"/>
    <col collapsed="false" hidden="false" max="10" min="10" style="0" width="11.0714285714286"/>
    <col collapsed="false" hidden="false" max="12" min="11" style="0" width="10.8010204081633"/>
    <col collapsed="false" hidden="false" max="13" min="13" style="0" width="9.85204081632653"/>
    <col collapsed="false" hidden="false" max="14" min="14" style="0" width="8.36734693877551"/>
    <col collapsed="false" hidden="false" max="15" min="15" style="0" width="4.72448979591837"/>
    <col collapsed="false" hidden="false" max="16" min="16" style="0" width="0.811224489795918"/>
    <col collapsed="false" hidden="false" max="17" min="17" style="0" width="12.4183673469388"/>
    <col collapsed="false" hidden="false" max="1025" min="18" style="0" width="8.36734693877551"/>
  </cols>
  <sheetData>
    <row r="1" customFormat="false" ht="15" hidden="false" customHeight="false" outlineLevel="0" collapsed="false">
      <c r="A1" s="1"/>
      <c r="B1" s="1"/>
      <c r="C1" s="1"/>
      <c r="D1" s="1"/>
      <c r="E1" s="1"/>
      <c r="F1" s="1"/>
      <c r="G1" s="1"/>
      <c r="H1" s="1"/>
      <c r="I1" s="1"/>
      <c r="J1" s="1"/>
      <c r="K1" s="1"/>
      <c r="L1" s="1"/>
      <c r="M1" s="1"/>
      <c r="N1" s="1"/>
      <c r="O1" s="1"/>
      <c r="P1" s="1"/>
    </row>
    <row r="2" customFormat="false" ht="15.6" hidden="false" customHeight="false" outlineLevel="0" collapsed="false">
      <c r="A2" s="1"/>
      <c r="B2" s="25" t="s">
        <v>73</v>
      </c>
      <c r="C2" s="25"/>
      <c r="D2" s="25"/>
      <c r="E2" s="25"/>
      <c r="F2" s="25"/>
      <c r="G2" s="25"/>
      <c r="H2" s="25"/>
      <c r="I2" s="25"/>
      <c r="J2" s="25"/>
      <c r="K2" s="25"/>
      <c r="L2" s="25"/>
      <c r="M2" s="25"/>
      <c r="N2" s="25"/>
      <c r="O2" s="25"/>
      <c r="P2" s="1"/>
    </row>
    <row r="3" customFormat="false" ht="69" hidden="false" customHeight="true" outlineLevel="0" collapsed="false">
      <c r="A3" s="1"/>
      <c r="B3" s="53" t="s">
        <v>47</v>
      </c>
      <c r="C3" s="75" t="s">
        <v>74</v>
      </c>
      <c r="D3" s="54" t="s">
        <v>75</v>
      </c>
      <c r="E3" s="54"/>
      <c r="F3" s="54"/>
      <c r="G3" s="54"/>
      <c r="H3" s="54" t="s">
        <v>49</v>
      </c>
      <c r="I3" s="55" t="s">
        <v>50</v>
      </c>
      <c r="J3" s="54" t="s">
        <v>76</v>
      </c>
      <c r="K3" s="54" t="s">
        <v>77</v>
      </c>
      <c r="L3" s="54" t="s">
        <v>78</v>
      </c>
      <c r="M3" s="54" t="s">
        <v>79</v>
      </c>
      <c r="N3" s="54" t="s">
        <v>80</v>
      </c>
      <c r="O3" s="76" t="s">
        <v>81</v>
      </c>
      <c r="P3" s="1"/>
    </row>
    <row r="4" customFormat="false" ht="30" hidden="false" customHeight="true" outlineLevel="0" collapsed="false">
      <c r="A4" s="1"/>
      <c r="B4" s="59" t="n">
        <f aca="false">IF('Συμβατικά ΦΣ'!B4&lt;&gt;"",'Συμβατικά ΦΣ'!B4,"")</f>
        <v>1</v>
      </c>
      <c r="C4" s="77" t="str">
        <f aca="false">IF(B4&lt;&gt;"",'Συμβατικά ΦΣ'!G4 &amp; " -" &amp; 'Συμβατικά ΦΣ'!I4 &amp; "W","")</f>
        <v>Φ01 -400W</v>
      </c>
      <c r="D4" s="78" t="s">
        <v>82</v>
      </c>
      <c r="E4" s="78"/>
      <c r="F4" s="78"/>
      <c r="G4" s="78"/>
      <c r="H4" s="79" t="s">
        <v>83</v>
      </c>
      <c r="I4" s="80" t="n">
        <f aca="false">IF(B4&lt;&gt;"",'Συμβατικά ΦΣ'!H4,"")</f>
        <v>200</v>
      </c>
      <c r="J4" s="80" t="n">
        <f aca="false">IF(C4&lt;&gt;"",ROUND('Γενικά Δεδομένα'!$I$14*I4,0),"")</f>
        <v>0</v>
      </c>
      <c r="K4" s="81" t="n">
        <v>125</v>
      </c>
      <c r="L4" s="81" t="n">
        <v>19500</v>
      </c>
      <c r="M4" s="82" t="n">
        <f aca="false">IF(K4&lt;&gt;"",ROUND(L4/K4,2),"")</f>
        <v>156</v>
      </c>
      <c r="N4" s="82" t="n">
        <f aca="false">IF(D4&lt;&gt;"",SUMIF(fs_led,'Νέα ΦΣ'!D4,Βοήθεια!$E$39:$E$74),"")</f>
        <v>650</v>
      </c>
      <c r="O4" s="83" t="s">
        <v>84</v>
      </c>
      <c r="P4" s="1"/>
    </row>
    <row r="5" customFormat="false" ht="30" hidden="false" customHeight="true" outlineLevel="0" collapsed="false">
      <c r="A5" s="1"/>
      <c r="B5" s="59" t="n">
        <f aca="false">IF('Συμβατικά ΦΣ'!B5&lt;&gt;"",'Συμβατικά ΦΣ'!B5,"")</f>
        <v>2</v>
      </c>
      <c r="C5" s="77" t="str">
        <f aca="false">IF(B5&lt;&gt;"",'Συμβατικά ΦΣ'!G5 &amp; " -" &amp; 'Συμβατικά ΦΣ'!I5 &amp; "W","")</f>
        <v>Φ02 -400W</v>
      </c>
      <c r="D5" s="78" t="s">
        <v>85</v>
      </c>
      <c r="E5" s="78"/>
      <c r="F5" s="78"/>
      <c r="G5" s="78"/>
      <c r="H5" s="79" t="s">
        <v>86</v>
      </c>
      <c r="I5" s="80" t="n">
        <f aca="false">IF(B5&lt;&gt;"",'Συμβατικά ΦΣ'!H5,"")</f>
        <v>300</v>
      </c>
      <c r="J5" s="80" t="n">
        <f aca="false">IF(C5&lt;&gt;"",ROUND('Γενικά Δεδομένα'!$I$14*I5,0),"")</f>
        <v>0</v>
      </c>
      <c r="K5" s="81" t="n">
        <v>125</v>
      </c>
      <c r="L5" s="81" t="n">
        <v>16400</v>
      </c>
      <c r="M5" s="82" t="n">
        <f aca="false">IF(K5&lt;&gt;"",ROUND(L5/K5,2),"")</f>
        <v>131.2</v>
      </c>
      <c r="N5" s="82" t="n">
        <f aca="false">IF(D5&lt;&gt;"",SUMIF(fs_led,'Νέα ΦΣ'!D5,Βοήθεια!$E$39:$E$74),"")</f>
        <v>600</v>
      </c>
      <c r="O5" s="83" t="s">
        <v>84</v>
      </c>
      <c r="P5" s="1"/>
    </row>
    <row r="6" customFormat="false" ht="30" hidden="false" customHeight="true" outlineLevel="0" collapsed="false">
      <c r="A6" s="1"/>
      <c r="B6" s="59" t="n">
        <f aca="false">IF('Συμβατικά ΦΣ'!B6&lt;&gt;"",'Συμβατικά ΦΣ'!B6,"")</f>
        <v>3</v>
      </c>
      <c r="C6" s="77" t="str">
        <f aca="false">IF(B6&lt;&gt;"",'Συμβατικά ΦΣ'!G6 &amp; " -" &amp; 'Συμβατικά ΦΣ'!I6 &amp; "W","")</f>
        <v>Φ03 -400W</v>
      </c>
      <c r="D6" s="78" t="s">
        <v>87</v>
      </c>
      <c r="E6" s="78"/>
      <c r="F6" s="78"/>
      <c r="G6" s="78"/>
      <c r="H6" s="79" t="s">
        <v>88</v>
      </c>
      <c r="I6" s="80" t="n">
        <f aca="false">IF(B6&lt;&gt;"",'Συμβατικά ΦΣ'!H6,"")</f>
        <v>445</v>
      </c>
      <c r="J6" s="80" t="n">
        <f aca="false">IF(C6&lt;&gt;"",ROUND('Γενικά Δεδομένα'!$I$14*I6,0),"")</f>
        <v>0</v>
      </c>
      <c r="K6" s="81" t="n">
        <v>125</v>
      </c>
      <c r="L6" s="81" t="n">
        <v>13500</v>
      </c>
      <c r="M6" s="82" t="n">
        <f aca="false">IF(K6&lt;&gt;"",ROUND(L6/K6,2),"")</f>
        <v>108</v>
      </c>
      <c r="N6" s="82" t="n">
        <f aca="false">IF(D6&lt;&gt;"",SUMIF(fs_led,'Νέα ΦΣ'!D6,Βοήθεια!$E$39:$E$74),"")</f>
        <v>533</v>
      </c>
      <c r="O6" s="83" t="s">
        <v>84</v>
      </c>
      <c r="P6" s="1"/>
    </row>
    <row r="7" customFormat="false" ht="30" hidden="false" customHeight="true" outlineLevel="0" collapsed="false">
      <c r="A7" s="1"/>
      <c r="B7" s="59" t="n">
        <f aca="false">IF('Συμβατικά ΦΣ'!B7&lt;&gt;"",'Συμβατικά ΦΣ'!B7,"")</f>
        <v>4</v>
      </c>
      <c r="C7" s="77" t="str">
        <f aca="false">IF(B7&lt;&gt;"",'Συμβατικά ΦΣ'!G7 &amp; " -" &amp; 'Συμβατικά ΦΣ'!I7 &amp; "W","")</f>
        <v>Φ04 -400W</v>
      </c>
      <c r="D7" s="78" t="s">
        <v>89</v>
      </c>
      <c r="E7" s="78"/>
      <c r="F7" s="78"/>
      <c r="G7" s="78"/>
      <c r="H7" s="79" t="s">
        <v>90</v>
      </c>
      <c r="I7" s="80" t="n">
        <f aca="false">IF(B7&lt;&gt;"",'Συμβατικά ΦΣ'!H7,"")</f>
        <v>510</v>
      </c>
      <c r="J7" s="80" t="n">
        <f aca="false">IF(C7&lt;&gt;"",ROUND('Γενικά Δεδομένα'!$I$14*I7,0),"")</f>
        <v>0</v>
      </c>
      <c r="K7" s="81" t="n">
        <v>125</v>
      </c>
      <c r="L7" s="81" t="n">
        <v>10000</v>
      </c>
      <c r="M7" s="82" t="n">
        <f aca="false">IF(K7&lt;&gt;"",ROUND(L7/K7,2),"")</f>
        <v>80</v>
      </c>
      <c r="N7" s="82" t="n">
        <f aca="false">IF(D7&lt;&gt;"",SUMIF(fs_led,'Νέα ΦΣ'!D7,Βοήθεια!$E$39:$E$74),"")</f>
        <v>490</v>
      </c>
      <c r="O7" s="83" t="s">
        <v>84</v>
      </c>
      <c r="P7" s="1"/>
    </row>
    <row r="8" customFormat="false" ht="30" hidden="false" customHeight="true" outlineLevel="0" collapsed="false">
      <c r="A8" s="1"/>
      <c r="B8" s="59" t="n">
        <f aca="false">IF('Συμβατικά ΦΣ'!B8&lt;&gt;"",'Συμβατικά ΦΣ'!B8,"")</f>
        <v>5</v>
      </c>
      <c r="C8" s="77" t="str">
        <f aca="false">IF(B8&lt;&gt;"",'Συμβατικά ΦΣ'!G8 &amp; " -" &amp; 'Συμβατικά ΦΣ'!I8 &amp; "W","")</f>
        <v>Φ05 -250W</v>
      </c>
      <c r="D8" s="78" t="s">
        <v>91</v>
      </c>
      <c r="E8" s="78"/>
      <c r="F8" s="78"/>
      <c r="G8" s="78"/>
      <c r="H8" s="79" t="s">
        <v>92</v>
      </c>
      <c r="I8" s="80" t="n">
        <f aca="false">IF(B8&lt;&gt;"",'Συμβατικά ΦΣ'!H8,"")</f>
        <v>144</v>
      </c>
      <c r="J8" s="80" t="n">
        <f aca="false">IF(C8&lt;&gt;"",ROUND('Γενικά Δεδομένα'!$I$14*I8,0),"")</f>
        <v>0</v>
      </c>
      <c r="K8" s="81" t="n">
        <v>125</v>
      </c>
      <c r="L8" s="81" t="n">
        <v>10000</v>
      </c>
      <c r="M8" s="82" t="n">
        <f aca="false">IF(K8&lt;&gt;"",ROUND(L8/K8,2),"")</f>
        <v>80</v>
      </c>
      <c r="N8" s="82" t="n">
        <f aca="false">IF(D8&lt;&gt;"",SUMIF(fs_led,'Νέα ΦΣ'!D8,Βοήθεια!$E$39:$E$74),"")</f>
        <v>490</v>
      </c>
      <c r="O8" s="83" t="s">
        <v>84</v>
      </c>
      <c r="P8" s="1"/>
      <c r="Q8" s="84"/>
    </row>
    <row r="9" customFormat="false" ht="30" hidden="false" customHeight="true" outlineLevel="0" collapsed="false">
      <c r="A9" s="1"/>
      <c r="B9" s="59" t="n">
        <f aca="false">IF('Συμβατικά ΦΣ'!B9&lt;&gt;"",'Συμβατικά ΦΣ'!B9,"")</f>
        <v>6</v>
      </c>
      <c r="C9" s="77" t="str">
        <f aca="false">IF(B9&lt;&gt;"",'Συμβατικά ΦΣ'!G9 &amp; " -" &amp; 'Συμβατικά ΦΣ'!I9 &amp; "W","")</f>
        <v>Φ06 -150W</v>
      </c>
      <c r="D9" s="78" t="s">
        <v>93</v>
      </c>
      <c r="E9" s="78"/>
      <c r="F9" s="78"/>
      <c r="G9" s="78"/>
      <c r="H9" s="79" t="s">
        <v>94</v>
      </c>
      <c r="I9" s="80" t="n">
        <f aca="false">IF(B9&lt;&gt;"",'Συμβατικά ΦΣ'!H9,"")</f>
        <v>3000</v>
      </c>
      <c r="J9" s="80" t="n">
        <f aca="false">IF(C9&lt;&gt;"",ROUND('Γενικά Δεδομένα'!$I$14*I9,0),"")</f>
        <v>0</v>
      </c>
      <c r="K9" s="81" t="n">
        <v>125</v>
      </c>
      <c r="L9" s="81" t="n">
        <v>6700</v>
      </c>
      <c r="M9" s="82" t="n">
        <f aca="false">IF(K9&lt;&gt;"",ROUND(L9/K9,2),"")</f>
        <v>53.6</v>
      </c>
      <c r="N9" s="82" t="n">
        <f aca="false">IF(D9&lt;&gt;"",SUMIF(fs_led,'Νέα ΦΣ'!D9,Βοήθεια!$E$39:$E$74),"")</f>
        <v>480</v>
      </c>
      <c r="O9" s="83" t="s">
        <v>84</v>
      </c>
      <c r="P9" s="1"/>
    </row>
    <row r="10" customFormat="false" ht="30" hidden="false" customHeight="true" outlineLevel="0" collapsed="false">
      <c r="A10" s="1"/>
      <c r="B10" s="59" t="n">
        <f aca="false">IF('Συμβατικά ΦΣ'!B10&lt;&gt;"",'Συμβατικά ΦΣ'!B10,"")</f>
        <v>7</v>
      </c>
      <c r="C10" s="77" t="str">
        <f aca="false">IF(B10&lt;&gt;"",'Συμβατικά ΦΣ'!G10 &amp; " -" &amp; 'Συμβατικά ΦΣ'!I10 &amp; "W","")</f>
        <v>Φ07 -23W</v>
      </c>
      <c r="D10" s="78" t="s">
        <v>95</v>
      </c>
      <c r="E10" s="78"/>
      <c r="F10" s="78"/>
      <c r="G10" s="78"/>
      <c r="H10" s="79" t="s">
        <v>96</v>
      </c>
      <c r="I10" s="80" t="n">
        <f aca="false">IF(B10&lt;&gt;"",'Συμβατικά ΦΣ'!H10,"")</f>
        <v>951</v>
      </c>
      <c r="J10" s="80" t="n">
        <f aca="false">IF(C10&lt;&gt;"",ROUND('Γενικά Δεδομένα'!$I$14*I10,0),"")</f>
        <v>0</v>
      </c>
      <c r="K10" s="81" t="n">
        <v>110</v>
      </c>
      <c r="L10" s="81" t="n">
        <v>1650</v>
      </c>
      <c r="M10" s="82" t="n">
        <f aca="false">IF(K10&lt;&gt;"",ROUND(L10/K10,2),"")</f>
        <v>15</v>
      </c>
      <c r="N10" s="82" t="n">
        <f aca="false">IF(D10&lt;&gt;"",SUMIF(fs_led,'Νέα ΦΣ'!D10,Βοήθεια!$E$39:$E$74),"")</f>
        <v>350</v>
      </c>
      <c r="O10" s="83" t="s">
        <v>84</v>
      </c>
      <c r="P10" s="1"/>
    </row>
    <row r="11" customFormat="false" ht="30" hidden="false" customHeight="true" outlineLevel="0" collapsed="false">
      <c r="A11" s="1"/>
      <c r="B11" s="59" t="n">
        <f aca="false">IF('Συμβατικά ΦΣ'!B11&lt;&gt;"",'Συμβατικά ΦΣ'!B11,"")</f>
        <v>8</v>
      </c>
      <c r="C11" s="77" t="str">
        <f aca="false">IF(B11&lt;&gt;"",'Συμβατικά ΦΣ'!G11 &amp; " -" &amp; 'Συμβατικά ΦΣ'!I11 &amp; "W","")</f>
        <v>Φ08 -125W</v>
      </c>
      <c r="D11" s="78" t="s">
        <v>97</v>
      </c>
      <c r="E11" s="78"/>
      <c r="F11" s="78"/>
      <c r="G11" s="78"/>
      <c r="H11" s="79" t="s">
        <v>98</v>
      </c>
      <c r="I11" s="80" t="n">
        <f aca="false">IF(B11&lt;&gt;"",'Συμβατικά ΦΣ'!H11,"")</f>
        <v>288</v>
      </c>
      <c r="J11" s="80" t="n">
        <f aca="false">IF(C11&lt;&gt;"",ROUND('Γενικά Δεδομένα'!$I$14*I11,0),"")</f>
        <v>0</v>
      </c>
      <c r="K11" s="81" t="n">
        <v>110</v>
      </c>
      <c r="L11" s="81" t="n">
        <v>4500</v>
      </c>
      <c r="M11" s="82" t="n">
        <f aca="false">IF(K11&lt;&gt;"",ROUND(L11/K11,2),"")</f>
        <v>40.91</v>
      </c>
      <c r="N11" s="82" t="n">
        <f aca="false">IF(D11&lt;&gt;"",SUMIF(fs_led,'Νέα ΦΣ'!D11,Βοήθεια!$E$39:$E$74),"")</f>
        <v>590</v>
      </c>
      <c r="O11" s="83" t="s">
        <v>84</v>
      </c>
      <c r="P11" s="1"/>
    </row>
    <row r="12" customFormat="false" ht="30" hidden="false" customHeight="true" outlineLevel="0" collapsed="false">
      <c r="A12" s="1"/>
      <c r="B12" s="59" t="n">
        <f aca="false">IF('Συμβατικά ΦΣ'!B12&lt;&gt;"",'Συμβατικά ΦΣ'!B12,"")</f>
        <v>9</v>
      </c>
      <c r="C12" s="77" t="str">
        <f aca="false">IF(B12&lt;&gt;"",'Συμβατικά ΦΣ'!G12 &amp; " -" &amp; 'Συμβατικά ΦΣ'!I12 &amp; "W","")</f>
        <v>Φ09 -125W</v>
      </c>
      <c r="D12" s="78" t="s">
        <v>99</v>
      </c>
      <c r="E12" s="78"/>
      <c r="F12" s="78"/>
      <c r="G12" s="78"/>
      <c r="H12" s="79" t="s">
        <v>100</v>
      </c>
      <c r="I12" s="80" t="n">
        <f aca="false">IF(B12&lt;&gt;"",'Συμβατικά ΦΣ'!H12,"")</f>
        <v>487</v>
      </c>
      <c r="J12" s="80" t="n">
        <f aca="false">IF(C12&lt;&gt;"",ROUND('Γενικά Δεδομένα'!$I$14*I12,0),"")</f>
        <v>0</v>
      </c>
      <c r="K12" s="81" t="n">
        <v>100</v>
      </c>
      <c r="L12" s="81" t="n">
        <v>4400</v>
      </c>
      <c r="M12" s="82" t="n">
        <f aca="false">IF(K12&lt;&gt;"",ROUND(L12/K12,2),"")</f>
        <v>44</v>
      </c>
      <c r="N12" s="82" t="n">
        <f aca="false">IF(D12&lt;&gt;"",SUMIF(fs_led,'Νέα ΦΣ'!D12,Βοήθεια!$E$39:$E$74),"")</f>
        <v>487</v>
      </c>
      <c r="O12" s="83" t="s">
        <v>84</v>
      </c>
      <c r="P12" s="1"/>
    </row>
    <row r="13" customFormat="false" ht="30" hidden="false" customHeight="true" outlineLevel="0" collapsed="false">
      <c r="A13" s="1"/>
      <c r="B13" s="59" t="n">
        <f aca="false">IF('Συμβατικά ΦΣ'!B13&lt;&gt;"",'Συμβατικά ΦΣ'!B13,"")</f>
        <v>10</v>
      </c>
      <c r="C13" s="77" t="str">
        <f aca="false">IF(B13&lt;&gt;"",'Συμβατικά ΦΣ'!G13 &amp; " -" &amp; 'Συμβατικά ΦΣ'!I13 &amp; "W","")</f>
        <v>Φ10 -125W</v>
      </c>
      <c r="D13" s="78" t="s">
        <v>101</v>
      </c>
      <c r="E13" s="78"/>
      <c r="F13" s="78"/>
      <c r="G13" s="78"/>
      <c r="H13" s="79" t="s">
        <v>102</v>
      </c>
      <c r="I13" s="80" t="n">
        <f aca="false">IF(B13&lt;&gt;"",'Συμβατικά ΦΣ'!H13,"")</f>
        <v>525</v>
      </c>
      <c r="J13" s="80" t="n">
        <f aca="false">IF(C13&lt;&gt;"",ROUND('Γενικά Δεδομένα'!$I$14*I13,0),"")</f>
        <v>0</v>
      </c>
      <c r="K13" s="81" t="n">
        <v>100</v>
      </c>
      <c r="L13" s="81" t="n">
        <v>3400</v>
      </c>
      <c r="M13" s="82" t="n">
        <f aca="false">IF(K13&lt;&gt;"",ROUND(L13/K13,2),"")</f>
        <v>34</v>
      </c>
      <c r="N13" s="82" t="n">
        <f aca="false">IF(D13&lt;&gt;"",SUMIF(fs_led,'Νέα ΦΣ'!D13,Βοήθεια!$E$39:$E$74),"")</f>
        <v>487</v>
      </c>
      <c r="O13" s="83" t="s">
        <v>84</v>
      </c>
      <c r="P13" s="1"/>
    </row>
    <row r="14" customFormat="false" ht="30" hidden="false" customHeight="true" outlineLevel="0" collapsed="false">
      <c r="A14" s="1"/>
      <c r="B14" s="59" t="n">
        <f aca="false">IF('Συμβατικά ΦΣ'!B14&lt;&gt;"",'Συμβατικά ΦΣ'!B14,"")</f>
        <v>11</v>
      </c>
      <c r="C14" s="77" t="str">
        <f aca="false">IF(B14&lt;&gt;"",'Συμβατικά ΦΣ'!G14 &amp; " -" &amp; 'Συμβατικά ΦΣ'!I14 &amp; "W","")</f>
        <v>Φ11 -125W</v>
      </c>
      <c r="D14" s="78" t="s">
        <v>103</v>
      </c>
      <c r="E14" s="78"/>
      <c r="F14" s="78"/>
      <c r="G14" s="78"/>
      <c r="H14" s="79" t="s">
        <v>104</v>
      </c>
      <c r="I14" s="80" t="n">
        <f aca="false">IF(B14&lt;&gt;"",'Συμβατικά ΦΣ'!H14,"")</f>
        <v>200</v>
      </c>
      <c r="J14" s="80" t="n">
        <f aca="false">IF(C14&lt;&gt;"",ROUND('Γενικά Δεδομένα'!$I$14*I14,0),"")</f>
        <v>0</v>
      </c>
      <c r="K14" s="81" t="n">
        <v>85</v>
      </c>
      <c r="L14" s="81" t="n">
        <v>3550</v>
      </c>
      <c r="M14" s="82" t="n">
        <f aca="false">IF(K14&lt;&gt;"",ROUND(L14/K14,2),"")</f>
        <v>41.76</v>
      </c>
      <c r="N14" s="82" t="n">
        <f aca="false">IF(D14&lt;&gt;"",SUMIF(fs_led,'Νέα ΦΣ'!D14,Βοήθεια!$E$39:$E$74),"")</f>
        <v>899</v>
      </c>
      <c r="O14" s="83" t="s">
        <v>84</v>
      </c>
      <c r="P14" s="1"/>
    </row>
    <row r="15" customFormat="false" ht="30" hidden="false" customHeight="true" outlineLevel="0" collapsed="false">
      <c r="A15" s="1"/>
      <c r="B15" s="59" t="str">
        <f aca="false">IF('Συμβατικά ΦΣ'!B15&lt;&gt;"",'Συμβατικά ΦΣ'!B15,"")</f>
        <v/>
      </c>
      <c r="C15" s="77" t="str">
        <f aca="false">IF(B15&lt;&gt;"",'Συμβατικά ΦΣ'!G15 &amp; " -" &amp; 'Συμβατικά ΦΣ'!I15 &amp; "W","")</f>
        <v/>
      </c>
      <c r="D15" s="78"/>
      <c r="E15" s="78"/>
      <c r="F15" s="78"/>
      <c r="G15" s="78"/>
      <c r="H15" s="79"/>
      <c r="I15" s="80" t="str">
        <f aca="false">IF(B15&lt;&gt;"",'Συμβατικά ΦΣ'!H15,"")</f>
        <v/>
      </c>
      <c r="J15" s="80" t="str">
        <f aca="false">IF(C15&lt;&gt;"",ROUND('Γενικά Δεδομένα'!$I$14*I15,0),"")</f>
        <v/>
      </c>
      <c r="K15" s="81"/>
      <c r="L15" s="81"/>
      <c r="M15" s="82" t="str">
        <f aca="false">IF(K15&lt;&gt;"",ROUND(L15/K15,2),"")</f>
        <v/>
      </c>
      <c r="N15" s="82" t="str">
        <f aca="false">IF(D15&lt;&gt;"",SUMIF(fs_led,'Νέα ΦΣ'!D15,Βοήθεια!$E$39:$E$74),"")</f>
        <v/>
      </c>
      <c r="O15" s="83"/>
      <c r="P15" s="1"/>
    </row>
    <row r="16" customFormat="false" ht="30" hidden="false" customHeight="true" outlineLevel="0" collapsed="false">
      <c r="A16" s="1"/>
      <c r="B16" s="59" t="str">
        <f aca="false">IF('Συμβατικά ΦΣ'!B16&lt;&gt;"",'Συμβατικά ΦΣ'!B16,"")</f>
        <v/>
      </c>
      <c r="C16" s="77" t="str">
        <f aca="false">IF(B16&lt;&gt;"",'Συμβατικά ΦΣ'!G16 &amp; " -" &amp; 'Συμβατικά ΦΣ'!I16 &amp; "W","")</f>
        <v/>
      </c>
      <c r="D16" s="78"/>
      <c r="E16" s="78"/>
      <c r="F16" s="78"/>
      <c r="G16" s="78"/>
      <c r="H16" s="79"/>
      <c r="I16" s="80" t="str">
        <f aca="false">IF(B16&lt;&gt;"",'Συμβατικά ΦΣ'!H16,"")</f>
        <v/>
      </c>
      <c r="J16" s="80" t="str">
        <f aca="false">IF(C16&lt;&gt;"",ROUND('Γενικά Δεδομένα'!$I$14*I16,0),"")</f>
        <v/>
      </c>
      <c r="K16" s="81"/>
      <c r="L16" s="81"/>
      <c r="M16" s="82" t="str">
        <f aca="false">IF(K16&lt;&gt;"",ROUND(L16/K16,2),"")</f>
        <v/>
      </c>
      <c r="N16" s="82" t="str">
        <f aca="false">IF(D16&lt;&gt;"",SUMIF(fs_led,'Νέα ΦΣ'!D16,Βοήθεια!$E$39:$E$74),"")</f>
        <v/>
      </c>
      <c r="O16" s="83"/>
      <c r="P16" s="1"/>
    </row>
    <row r="17" customFormat="false" ht="30" hidden="false" customHeight="true" outlineLevel="0" collapsed="false">
      <c r="A17" s="1"/>
      <c r="B17" s="59" t="str">
        <f aca="false">IF('Συμβατικά ΦΣ'!B17&lt;&gt;"",'Συμβατικά ΦΣ'!B17,"")</f>
        <v/>
      </c>
      <c r="C17" s="77" t="str">
        <f aca="false">IF(B17&lt;&gt;"",'Συμβατικά ΦΣ'!G17 &amp; " -" &amp; 'Συμβατικά ΦΣ'!I17 &amp; "W","")</f>
        <v/>
      </c>
      <c r="D17" s="78"/>
      <c r="E17" s="78"/>
      <c r="F17" s="78"/>
      <c r="G17" s="78"/>
      <c r="H17" s="79"/>
      <c r="I17" s="80" t="str">
        <f aca="false">IF(B17&lt;&gt;"",'Συμβατικά ΦΣ'!H17,"")</f>
        <v/>
      </c>
      <c r="J17" s="80" t="str">
        <f aca="false">IF(C17&lt;&gt;"",ROUND('Γενικά Δεδομένα'!$I$14*I17,0),"")</f>
        <v/>
      </c>
      <c r="K17" s="81"/>
      <c r="L17" s="81"/>
      <c r="M17" s="82" t="str">
        <f aca="false">IF(K17&lt;&gt;"",ROUND(L17/K17,2),"")</f>
        <v/>
      </c>
      <c r="N17" s="82" t="str">
        <f aca="false">IF(D17&lt;&gt;"",SUMIF(fs_led,'Νέα ΦΣ'!D17,Βοήθεια!$E$39:$E$74),"")</f>
        <v/>
      </c>
      <c r="O17" s="83"/>
      <c r="P17" s="1"/>
    </row>
    <row r="18" customFormat="false" ht="30" hidden="false" customHeight="true" outlineLevel="0" collapsed="false">
      <c r="A18" s="1"/>
      <c r="B18" s="59" t="str">
        <f aca="false">IF('Συμβατικά ΦΣ'!B18&lt;&gt;"",'Συμβατικά ΦΣ'!B18,"")</f>
        <v/>
      </c>
      <c r="C18" s="77" t="str">
        <f aca="false">IF(B18&lt;&gt;"",'Συμβατικά ΦΣ'!G18 &amp; " -" &amp; 'Συμβατικά ΦΣ'!I18 &amp; "W","")</f>
        <v/>
      </c>
      <c r="D18" s="78"/>
      <c r="E18" s="78"/>
      <c r="F18" s="78"/>
      <c r="G18" s="78"/>
      <c r="H18" s="79"/>
      <c r="I18" s="80" t="str">
        <f aca="false">IF(B18&lt;&gt;"",'Συμβατικά ΦΣ'!H18,"")</f>
        <v/>
      </c>
      <c r="J18" s="80" t="str">
        <f aca="false">IF(C18&lt;&gt;"",ROUND('Γενικά Δεδομένα'!$I$14*I18,0),"")</f>
        <v/>
      </c>
      <c r="K18" s="81"/>
      <c r="L18" s="81"/>
      <c r="M18" s="82" t="str">
        <f aca="false">IF(K18&lt;&gt;"",ROUND(L18/K18,2),"")</f>
        <v/>
      </c>
      <c r="N18" s="82" t="str">
        <f aca="false">IF(D18&lt;&gt;"",SUMIF(fs_led,'Νέα ΦΣ'!D18,Βοήθεια!$E$39:$E$74),"")</f>
        <v/>
      </c>
      <c r="O18" s="83"/>
      <c r="P18" s="1"/>
    </row>
    <row r="19" customFormat="false" ht="30" hidden="false" customHeight="true" outlineLevel="0" collapsed="false">
      <c r="A19" s="1"/>
      <c r="B19" s="59" t="str">
        <f aca="false">IF('Συμβατικά ΦΣ'!B19&lt;&gt;"",'Συμβατικά ΦΣ'!B19,"")</f>
        <v/>
      </c>
      <c r="C19" s="77" t="str">
        <f aca="false">IF(B19&lt;&gt;"",'Συμβατικά ΦΣ'!G19 &amp; " -" &amp; 'Συμβατικά ΦΣ'!I19 &amp; "W","")</f>
        <v/>
      </c>
      <c r="D19" s="78"/>
      <c r="E19" s="78"/>
      <c r="F19" s="78"/>
      <c r="G19" s="78"/>
      <c r="H19" s="79"/>
      <c r="I19" s="80" t="str">
        <f aca="false">IF(B19&lt;&gt;"",'Συμβατικά ΦΣ'!H19,"")</f>
        <v/>
      </c>
      <c r="J19" s="80" t="str">
        <f aca="false">IF(C19&lt;&gt;"",ROUND('Γενικά Δεδομένα'!$I$14*I19,0),"")</f>
        <v/>
      </c>
      <c r="K19" s="81"/>
      <c r="L19" s="81"/>
      <c r="M19" s="82" t="str">
        <f aca="false">IF(K19&lt;&gt;"",ROUND(L19/K19,2),"")</f>
        <v/>
      </c>
      <c r="N19" s="82" t="str">
        <f aca="false">IF(D19&lt;&gt;"",SUMIF(fs_led,'Νέα ΦΣ'!D19,Βοήθεια!$E$39:$E$74),"")</f>
        <v/>
      </c>
      <c r="O19" s="83"/>
      <c r="P19" s="1"/>
    </row>
    <row r="20" customFormat="false" ht="30" hidden="false" customHeight="true" outlineLevel="0" collapsed="false">
      <c r="A20" s="1"/>
      <c r="B20" s="59" t="str">
        <f aca="false">IF('Συμβατικά ΦΣ'!B20&lt;&gt;"",'Συμβατικά ΦΣ'!B20,"")</f>
        <v/>
      </c>
      <c r="C20" s="77" t="str">
        <f aca="false">IF(B20&lt;&gt;"",'Συμβατικά ΦΣ'!G20 &amp; " -" &amp; 'Συμβατικά ΦΣ'!I20 &amp; "W","")</f>
        <v/>
      </c>
      <c r="D20" s="78"/>
      <c r="E20" s="78"/>
      <c r="F20" s="78"/>
      <c r="G20" s="78"/>
      <c r="H20" s="79"/>
      <c r="I20" s="80" t="str">
        <f aca="false">IF(B20&lt;&gt;"",'Συμβατικά ΦΣ'!H20,"")</f>
        <v/>
      </c>
      <c r="J20" s="80" t="str">
        <f aca="false">IF(C20&lt;&gt;"",ROUND('Γενικά Δεδομένα'!$I$14*I20,0),"")</f>
        <v/>
      </c>
      <c r="K20" s="81"/>
      <c r="L20" s="81"/>
      <c r="M20" s="82" t="str">
        <f aca="false">IF(K20&lt;&gt;"",ROUND(L20/K20,2),"")</f>
        <v/>
      </c>
      <c r="N20" s="82" t="str">
        <f aca="false">IF(D20&lt;&gt;"",SUMIF(fs_led,'Νέα ΦΣ'!D20,Βοήθεια!$E$39:$E$74),"")</f>
        <v/>
      </c>
      <c r="O20" s="83"/>
      <c r="P20" s="1"/>
    </row>
    <row r="21" customFormat="false" ht="30" hidden="false" customHeight="true" outlineLevel="0" collapsed="false">
      <c r="A21" s="1"/>
      <c r="B21" s="59" t="str">
        <f aca="false">IF('Συμβατικά ΦΣ'!B21&lt;&gt;"",'Συμβατικά ΦΣ'!B21,"")</f>
        <v/>
      </c>
      <c r="C21" s="77" t="str">
        <f aca="false">IF(B21&lt;&gt;"",'Συμβατικά ΦΣ'!G21 &amp; " -" &amp; 'Συμβατικά ΦΣ'!I21 &amp; "W","")</f>
        <v/>
      </c>
      <c r="D21" s="78"/>
      <c r="E21" s="78"/>
      <c r="F21" s="78"/>
      <c r="G21" s="78"/>
      <c r="H21" s="79"/>
      <c r="I21" s="80" t="str">
        <f aca="false">IF(B21&lt;&gt;"",'Συμβατικά ΦΣ'!H21,"")</f>
        <v/>
      </c>
      <c r="J21" s="80" t="str">
        <f aca="false">IF(C21&lt;&gt;"",ROUND('Γενικά Δεδομένα'!$I$14*I21,0),"")</f>
        <v/>
      </c>
      <c r="K21" s="81"/>
      <c r="L21" s="81"/>
      <c r="M21" s="82" t="str">
        <f aca="false">IF(K21&lt;&gt;"",ROUND(L21/K21,2),"")</f>
        <v/>
      </c>
      <c r="N21" s="82" t="str">
        <f aca="false">IF(D21&lt;&gt;"",SUMIF(fs_led,'Νέα ΦΣ'!D21,Βοήθεια!$E$39:$E$74),"")</f>
        <v/>
      </c>
      <c r="O21" s="83"/>
      <c r="P21" s="1"/>
    </row>
    <row r="22" customFormat="false" ht="30" hidden="false" customHeight="true" outlineLevel="0" collapsed="false">
      <c r="A22" s="1"/>
      <c r="B22" s="59" t="str">
        <f aca="false">IF('Συμβατικά ΦΣ'!B22&lt;&gt;"",'Συμβατικά ΦΣ'!B22,"")</f>
        <v/>
      </c>
      <c r="C22" s="77" t="str">
        <f aca="false">IF(B22&lt;&gt;"",'Συμβατικά ΦΣ'!G22 &amp; " -" &amp; 'Συμβατικά ΦΣ'!I22 &amp; "W","")</f>
        <v/>
      </c>
      <c r="D22" s="78"/>
      <c r="E22" s="78"/>
      <c r="F22" s="78"/>
      <c r="G22" s="78"/>
      <c r="H22" s="79"/>
      <c r="I22" s="80" t="str">
        <f aca="false">IF(B22&lt;&gt;"",'Συμβατικά ΦΣ'!H22,"")</f>
        <v/>
      </c>
      <c r="J22" s="80" t="str">
        <f aca="false">IF(C22&lt;&gt;"",ROUND('Γενικά Δεδομένα'!$I$14*I22,0),"")</f>
        <v/>
      </c>
      <c r="K22" s="81"/>
      <c r="L22" s="81"/>
      <c r="M22" s="82" t="str">
        <f aca="false">IF(K22&lt;&gt;"",ROUND(L22/K22,2),"")</f>
        <v/>
      </c>
      <c r="N22" s="82" t="str">
        <f aca="false">IF(D22&lt;&gt;"",SUMIF(fs_led,'Νέα ΦΣ'!D22,Βοήθεια!$E$39:$E$74),"")</f>
        <v/>
      </c>
      <c r="O22" s="83"/>
      <c r="P22" s="1"/>
    </row>
    <row r="23" customFormat="false" ht="30" hidden="false" customHeight="true" outlineLevel="0" collapsed="false">
      <c r="A23" s="1"/>
      <c r="B23" s="59" t="str">
        <f aca="false">IF('Συμβατικά ΦΣ'!B23&lt;&gt;"",'Συμβατικά ΦΣ'!B23,"")</f>
        <v/>
      </c>
      <c r="C23" s="77" t="str">
        <f aca="false">IF(B23&lt;&gt;"",'Συμβατικά ΦΣ'!G23 &amp; " -" &amp; 'Συμβατικά ΦΣ'!I23 &amp; "W","")</f>
        <v/>
      </c>
      <c r="D23" s="78"/>
      <c r="E23" s="78"/>
      <c r="F23" s="78"/>
      <c r="G23" s="78"/>
      <c r="H23" s="79"/>
      <c r="I23" s="80" t="str">
        <f aca="false">IF(B23&lt;&gt;"",'Συμβατικά ΦΣ'!H23,"")</f>
        <v/>
      </c>
      <c r="J23" s="80" t="str">
        <f aca="false">IF(C23&lt;&gt;"",ROUND('Γενικά Δεδομένα'!$I$14*I23,0),"")</f>
        <v/>
      </c>
      <c r="K23" s="81"/>
      <c r="L23" s="81"/>
      <c r="M23" s="82" t="str">
        <f aca="false">IF(K23&lt;&gt;"",ROUND(L23/K23,2),"")</f>
        <v/>
      </c>
      <c r="N23" s="82" t="str">
        <f aca="false">IF(D23&lt;&gt;"",SUMIF(fs_led,'Νέα ΦΣ'!D23,Βοήθεια!$E$39:$E$74),"")</f>
        <v/>
      </c>
      <c r="O23" s="83"/>
      <c r="P23" s="1"/>
    </row>
    <row r="24" customFormat="false" ht="30" hidden="false" customHeight="true" outlineLevel="0" collapsed="false">
      <c r="A24" s="1"/>
      <c r="B24" s="59" t="str">
        <f aca="false">IF('Συμβατικά ΦΣ'!B24&lt;&gt;"",'Συμβατικά ΦΣ'!B24,"")</f>
        <v/>
      </c>
      <c r="C24" s="77" t="str">
        <f aca="false">IF(B24&lt;&gt;"",'Συμβατικά ΦΣ'!G24 &amp; " -" &amp; 'Συμβατικά ΦΣ'!I24 &amp; "W","")</f>
        <v/>
      </c>
      <c r="D24" s="78"/>
      <c r="E24" s="78"/>
      <c r="F24" s="78"/>
      <c r="G24" s="78"/>
      <c r="H24" s="79"/>
      <c r="I24" s="80" t="str">
        <f aca="false">IF(B24&lt;&gt;"",'Συμβατικά ΦΣ'!H24,"")</f>
        <v/>
      </c>
      <c r="J24" s="80" t="str">
        <f aca="false">IF(C24&lt;&gt;"",ROUND('Γενικά Δεδομένα'!$I$14*I24,0),"")</f>
        <v/>
      </c>
      <c r="K24" s="81"/>
      <c r="L24" s="81"/>
      <c r="M24" s="82" t="str">
        <f aca="false">IF(K24&lt;&gt;"",ROUND(L24/K24,2),"")</f>
        <v/>
      </c>
      <c r="N24" s="82" t="str">
        <f aca="false">IF(D24&lt;&gt;"",SUMIF(fs_led,'Νέα ΦΣ'!D24,Βοήθεια!$E$39:$E$74),"")</f>
        <v/>
      </c>
      <c r="O24" s="83"/>
      <c r="P24" s="1"/>
    </row>
    <row r="25" customFormat="false" ht="30" hidden="false" customHeight="true" outlineLevel="0" collapsed="false">
      <c r="A25" s="1"/>
      <c r="B25" s="59" t="str">
        <f aca="false">IF('Συμβατικά ΦΣ'!B25&lt;&gt;"",'Συμβατικά ΦΣ'!B25,"")</f>
        <v/>
      </c>
      <c r="C25" s="77" t="str">
        <f aca="false">IF(B25&lt;&gt;"",'Συμβατικά ΦΣ'!G25 &amp; " -" &amp; 'Συμβατικά ΦΣ'!I25 &amp; "W","")</f>
        <v/>
      </c>
      <c r="D25" s="78"/>
      <c r="E25" s="78"/>
      <c r="F25" s="78"/>
      <c r="G25" s="78"/>
      <c r="H25" s="79"/>
      <c r="I25" s="80" t="str">
        <f aca="false">IF(B25&lt;&gt;"",'Συμβατικά ΦΣ'!H25,"")</f>
        <v/>
      </c>
      <c r="J25" s="80" t="str">
        <f aca="false">IF(C25&lt;&gt;"",ROUND('Γενικά Δεδομένα'!$I$14*I25,0),"")</f>
        <v/>
      </c>
      <c r="K25" s="81"/>
      <c r="L25" s="81"/>
      <c r="M25" s="82" t="str">
        <f aca="false">IF(K25&lt;&gt;"",ROUND(L25/K25,2),"")</f>
        <v/>
      </c>
      <c r="N25" s="82" t="str">
        <f aca="false">IF(D25&lt;&gt;"",SUMIF(fs_led,'Νέα ΦΣ'!D25,Βοήθεια!$E$39:$E$74),"")</f>
        <v/>
      </c>
      <c r="O25" s="83"/>
      <c r="P25" s="1"/>
    </row>
    <row r="26" customFormat="false" ht="30" hidden="false" customHeight="true" outlineLevel="0" collapsed="false">
      <c r="A26" s="1"/>
      <c r="B26" s="59" t="str">
        <f aca="false">IF('Συμβατικά ΦΣ'!B26&lt;&gt;"",'Συμβατικά ΦΣ'!B26,"")</f>
        <v/>
      </c>
      <c r="C26" s="77" t="str">
        <f aca="false">IF(B26&lt;&gt;"",'Συμβατικά ΦΣ'!G26 &amp; " -" &amp; 'Συμβατικά ΦΣ'!I26 &amp; "W","")</f>
        <v/>
      </c>
      <c r="D26" s="78"/>
      <c r="E26" s="78"/>
      <c r="F26" s="78"/>
      <c r="G26" s="78"/>
      <c r="H26" s="79"/>
      <c r="I26" s="80" t="str">
        <f aca="false">IF(B26&lt;&gt;"",'Συμβατικά ΦΣ'!H26,"")</f>
        <v/>
      </c>
      <c r="J26" s="80" t="str">
        <f aca="false">IF(C26&lt;&gt;"",ROUND('Γενικά Δεδομένα'!$I$14*I26,0),"")</f>
        <v/>
      </c>
      <c r="K26" s="81"/>
      <c r="L26" s="81"/>
      <c r="M26" s="82" t="str">
        <f aca="false">IF(K26&lt;&gt;"",ROUND(L26/K26,2),"")</f>
        <v/>
      </c>
      <c r="N26" s="82" t="str">
        <f aca="false">IF(D26&lt;&gt;"",SUMIF(fs_led,'Νέα ΦΣ'!D26,Βοήθεια!$E$39:$E$74),"")</f>
        <v/>
      </c>
      <c r="O26" s="83"/>
      <c r="P26" s="1"/>
    </row>
    <row r="27" customFormat="false" ht="30" hidden="false" customHeight="true" outlineLevel="0" collapsed="false">
      <c r="A27" s="1"/>
      <c r="B27" s="59" t="str">
        <f aca="false">IF('Συμβατικά ΦΣ'!B27&lt;&gt;"",'Συμβατικά ΦΣ'!B27,"")</f>
        <v/>
      </c>
      <c r="C27" s="77" t="str">
        <f aca="false">IF(B27&lt;&gt;"",'Συμβατικά ΦΣ'!G27 &amp; " -" &amp; 'Συμβατικά ΦΣ'!I27 &amp; "W","")</f>
        <v/>
      </c>
      <c r="D27" s="78"/>
      <c r="E27" s="78"/>
      <c r="F27" s="78"/>
      <c r="G27" s="78"/>
      <c r="H27" s="79"/>
      <c r="I27" s="80" t="str">
        <f aca="false">IF(B27&lt;&gt;"",'Συμβατικά ΦΣ'!H27,"")</f>
        <v/>
      </c>
      <c r="J27" s="80" t="str">
        <f aca="false">IF(C27&lt;&gt;"",ROUND('Γενικά Δεδομένα'!$I$14*I27,0),"")</f>
        <v/>
      </c>
      <c r="K27" s="81"/>
      <c r="L27" s="81"/>
      <c r="M27" s="82" t="str">
        <f aca="false">IF(K27&lt;&gt;"",ROUND(L27/K27,2),"")</f>
        <v/>
      </c>
      <c r="N27" s="82" t="str">
        <f aca="false">IF(D27&lt;&gt;"",SUMIF(fs_led,'Νέα ΦΣ'!D27,Βοήθεια!$E$39:$E$74),"")</f>
        <v/>
      </c>
      <c r="O27" s="83"/>
      <c r="P27" s="1"/>
    </row>
    <row r="28" customFormat="false" ht="30" hidden="false" customHeight="true" outlineLevel="0" collapsed="false">
      <c r="A28" s="1"/>
      <c r="B28" s="59" t="str">
        <f aca="false">IF('Συμβατικά ΦΣ'!B28&lt;&gt;"",'Συμβατικά ΦΣ'!B28,"")</f>
        <v/>
      </c>
      <c r="C28" s="77" t="str">
        <f aca="false">IF(B28&lt;&gt;"",'Συμβατικά ΦΣ'!G28 &amp; " -" &amp; 'Συμβατικά ΦΣ'!I28 &amp; "W","")</f>
        <v/>
      </c>
      <c r="D28" s="78"/>
      <c r="E28" s="78"/>
      <c r="F28" s="78"/>
      <c r="G28" s="78"/>
      <c r="H28" s="79"/>
      <c r="I28" s="80" t="str">
        <f aca="false">IF(B28&lt;&gt;"",'Συμβατικά ΦΣ'!H28,"")</f>
        <v/>
      </c>
      <c r="J28" s="80" t="str">
        <f aca="false">IF(C28&lt;&gt;"",ROUND('Γενικά Δεδομένα'!$I$14*I28,0),"")</f>
        <v/>
      </c>
      <c r="K28" s="81"/>
      <c r="L28" s="81"/>
      <c r="M28" s="82" t="str">
        <f aca="false">IF(K28&lt;&gt;"",ROUND(L28/K28,2),"")</f>
        <v/>
      </c>
      <c r="N28" s="82" t="str">
        <f aca="false">IF(D28&lt;&gt;"",SUMIF(fs_led,'Νέα ΦΣ'!D28,Βοήθεια!$E$39:$E$74),"")</f>
        <v/>
      </c>
      <c r="O28" s="83"/>
      <c r="P28" s="1"/>
    </row>
    <row r="29" customFormat="false" ht="30" hidden="false" customHeight="true" outlineLevel="0" collapsed="false">
      <c r="A29" s="1"/>
      <c r="B29" s="59" t="str">
        <f aca="false">IF('Συμβατικά ΦΣ'!B29&lt;&gt;"",'Συμβατικά ΦΣ'!B29,"")</f>
        <v/>
      </c>
      <c r="C29" s="77" t="str">
        <f aca="false">IF(B29&lt;&gt;"",'Συμβατικά ΦΣ'!G29 &amp; " -" &amp; 'Συμβατικά ΦΣ'!I29 &amp; "W","")</f>
        <v/>
      </c>
      <c r="D29" s="78"/>
      <c r="E29" s="78"/>
      <c r="F29" s="78"/>
      <c r="G29" s="78"/>
      <c r="H29" s="79"/>
      <c r="I29" s="80" t="str">
        <f aca="false">IF(B29&lt;&gt;"",'Συμβατικά ΦΣ'!H29,"")</f>
        <v/>
      </c>
      <c r="J29" s="80" t="str">
        <f aca="false">IF(C29&lt;&gt;"",ROUND('Γενικά Δεδομένα'!$I$14*I29,0),"")</f>
        <v/>
      </c>
      <c r="K29" s="81"/>
      <c r="L29" s="81"/>
      <c r="M29" s="82" t="str">
        <f aca="false">IF(K29&lt;&gt;"",ROUND(L29/K29,2),"")</f>
        <v/>
      </c>
      <c r="N29" s="82" t="str">
        <f aca="false">IF(D29&lt;&gt;"",SUMIF(fs_led,'Νέα ΦΣ'!D29,Βοήθεια!$E$39:$E$74),"")</f>
        <v/>
      </c>
      <c r="O29" s="83"/>
      <c r="P29" s="1"/>
    </row>
    <row r="30" customFormat="false" ht="30" hidden="false" customHeight="true" outlineLevel="0" collapsed="false">
      <c r="A30" s="1"/>
      <c r="B30" s="59" t="str">
        <f aca="false">IF('Συμβατικά ΦΣ'!B30&lt;&gt;"",'Συμβατικά ΦΣ'!B30,"")</f>
        <v/>
      </c>
      <c r="C30" s="77" t="str">
        <f aca="false">IF(B30&lt;&gt;"",'Συμβατικά ΦΣ'!G30 &amp; " -" &amp; 'Συμβατικά ΦΣ'!I30 &amp; "W","")</f>
        <v/>
      </c>
      <c r="D30" s="78"/>
      <c r="E30" s="78"/>
      <c r="F30" s="78"/>
      <c r="G30" s="78"/>
      <c r="H30" s="79"/>
      <c r="I30" s="80" t="str">
        <f aca="false">IF(B30&lt;&gt;"",'Συμβατικά ΦΣ'!H30,"")</f>
        <v/>
      </c>
      <c r="J30" s="80" t="str">
        <f aca="false">IF(C30&lt;&gt;"",ROUND('Γενικά Δεδομένα'!$I$14*I30,0),"")</f>
        <v/>
      </c>
      <c r="K30" s="81"/>
      <c r="L30" s="81"/>
      <c r="M30" s="82" t="str">
        <f aca="false">IF(K30&lt;&gt;"",ROUND(L30/K30,2),"")</f>
        <v/>
      </c>
      <c r="N30" s="82" t="str">
        <f aca="false">IF(D30&lt;&gt;"",SUMIF(fs_led,'Νέα ΦΣ'!D30,Βοήθεια!$E$39:$E$74),"")</f>
        <v/>
      </c>
      <c r="O30" s="83"/>
      <c r="P30" s="1"/>
    </row>
    <row r="31" customFormat="false" ht="30" hidden="false" customHeight="true" outlineLevel="0" collapsed="false">
      <c r="A31" s="1"/>
      <c r="B31" s="59" t="str">
        <f aca="false">IF('Συμβατικά ΦΣ'!B31&lt;&gt;"",'Συμβατικά ΦΣ'!B31,"")</f>
        <v/>
      </c>
      <c r="C31" s="77" t="str">
        <f aca="false">IF(B31&lt;&gt;"",'Συμβατικά ΦΣ'!G31 &amp; " -" &amp; 'Συμβατικά ΦΣ'!I31 &amp; "W","")</f>
        <v/>
      </c>
      <c r="D31" s="78"/>
      <c r="E31" s="78"/>
      <c r="F31" s="78"/>
      <c r="G31" s="78"/>
      <c r="H31" s="79"/>
      <c r="I31" s="80" t="str">
        <f aca="false">IF(B31&lt;&gt;"",'Συμβατικά ΦΣ'!H31,"")</f>
        <v/>
      </c>
      <c r="J31" s="80" t="str">
        <f aca="false">IF(C31&lt;&gt;"",ROUND('Γενικά Δεδομένα'!$I$14*I31,0),"")</f>
        <v/>
      </c>
      <c r="K31" s="81"/>
      <c r="L31" s="81"/>
      <c r="M31" s="82" t="str">
        <f aca="false">IF(K31&lt;&gt;"",ROUND(L31/K31,2),"")</f>
        <v/>
      </c>
      <c r="N31" s="82" t="str">
        <f aca="false">IF(D31&lt;&gt;"",SUMIF(fs_led,'Νέα ΦΣ'!D31,Βοήθεια!$E$39:$E$74),"")</f>
        <v/>
      </c>
      <c r="O31" s="83"/>
      <c r="P31" s="1"/>
    </row>
    <row r="32" customFormat="false" ht="30" hidden="false" customHeight="true" outlineLevel="0" collapsed="false">
      <c r="A32" s="1"/>
      <c r="B32" s="59" t="str">
        <f aca="false">IF('Συμβατικά ΦΣ'!B32&lt;&gt;"",'Συμβατικά ΦΣ'!B32,"")</f>
        <v/>
      </c>
      <c r="C32" s="77" t="str">
        <f aca="false">IF(B32&lt;&gt;"",'Συμβατικά ΦΣ'!G32 &amp; " -" &amp; 'Συμβατικά ΦΣ'!I32 &amp; "W","")</f>
        <v/>
      </c>
      <c r="D32" s="78"/>
      <c r="E32" s="78"/>
      <c r="F32" s="78"/>
      <c r="G32" s="78"/>
      <c r="H32" s="79"/>
      <c r="I32" s="80" t="str">
        <f aca="false">IF(B32&lt;&gt;"",'Συμβατικά ΦΣ'!H32,"")</f>
        <v/>
      </c>
      <c r="J32" s="80" t="str">
        <f aca="false">IF(C32&lt;&gt;"",ROUND('Γενικά Δεδομένα'!$I$14*I32,0),"")</f>
        <v/>
      </c>
      <c r="K32" s="81"/>
      <c r="L32" s="81"/>
      <c r="M32" s="82" t="str">
        <f aca="false">IF(K32&lt;&gt;"",ROUND(L32/K32,2),"")</f>
        <v/>
      </c>
      <c r="N32" s="82" t="str">
        <f aca="false">IF(D32&lt;&gt;"",SUMIF(fs_led,'Νέα ΦΣ'!D32,Βοήθεια!$E$39:$E$74),"")</f>
        <v/>
      </c>
      <c r="O32" s="83"/>
      <c r="P32" s="1"/>
    </row>
    <row r="33" customFormat="false" ht="30" hidden="false" customHeight="true" outlineLevel="0" collapsed="false">
      <c r="A33" s="1"/>
      <c r="B33" s="59" t="str">
        <f aca="false">IF('Συμβατικά ΦΣ'!B33&lt;&gt;"",'Συμβατικά ΦΣ'!B33,"")</f>
        <v/>
      </c>
      <c r="C33" s="77" t="str">
        <f aca="false">IF(B33&lt;&gt;"",'Συμβατικά ΦΣ'!G33 &amp; " -" &amp; 'Συμβατικά ΦΣ'!I33 &amp; "W","")</f>
        <v/>
      </c>
      <c r="D33" s="78"/>
      <c r="E33" s="78"/>
      <c r="F33" s="78"/>
      <c r="G33" s="78"/>
      <c r="H33" s="79"/>
      <c r="I33" s="80" t="str">
        <f aca="false">IF(B33&lt;&gt;"",'Συμβατικά ΦΣ'!H33,"")</f>
        <v/>
      </c>
      <c r="J33" s="80" t="str">
        <f aca="false">IF(C33&lt;&gt;"",ROUND('Γενικά Δεδομένα'!$I$14*I33,0),"")</f>
        <v/>
      </c>
      <c r="K33" s="81"/>
      <c r="L33" s="81"/>
      <c r="M33" s="82" t="str">
        <f aca="false">IF(K33&lt;&gt;"",ROUND(L33/K33,2),"")</f>
        <v/>
      </c>
      <c r="N33" s="82" t="str">
        <f aca="false">IF(D33&lt;&gt;"",SUMIF(fs_led,'Νέα ΦΣ'!D33,Βοήθεια!$E$39:$E$74),"")</f>
        <v/>
      </c>
      <c r="O33" s="83"/>
      <c r="P33" s="1"/>
    </row>
    <row r="34" customFormat="false" ht="30" hidden="false" customHeight="true" outlineLevel="0" collapsed="false">
      <c r="A34" s="1"/>
      <c r="B34" s="59" t="str">
        <f aca="false">IF('Συμβατικά ΦΣ'!B34&lt;&gt;"",'Συμβατικά ΦΣ'!B34,"")</f>
        <v/>
      </c>
      <c r="C34" s="77" t="str">
        <f aca="false">IF(B34&lt;&gt;"",'Συμβατικά ΦΣ'!G34 &amp; " -" &amp; 'Συμβατικά ΦΣ'!I34 &amp; "W","")</f>
        <v/>
      </c>
      <c r="D34" s="78"/>
      <c r="E34" s="78"/>
      <c r="F34" s="78"/>
      <c r="G34" s="78"/>
      <c r="H34" s="79"/>
      <c r="I34" s="80" t="str">
        <f aca="false">IF(B34&lt;&gt;"",'Συμβατικά ΦΣ'!H34,"")</f>
        <v/>
      </c>
      <c r="J34" s="80" t="str">
        <f aca="false">IF(C34&lt;&gt;"",ROUND('Γενικά Δεδομένα'!$I$14*I34,0),"")</f>
        <v/>
      </c>
      <c r="K34" s="81"/>
      <c r="L34" s="81"/>
      <c r="M34" s="82" t="str">
        <f aca="false">IF(K34&lt;&gt;"",ROUND(L34/K34,2),"")</f>
        <v/>
      </c>
      <c r="N34" s="82" t="str">
        <f aca="false">IF(D34&lt;&gt;"",SUMIF(fs_led,'Νέα ΦΣ'!D34,Βοήθεια!$E$39:$E$74),"")</f>
        <v/>
      </c>
      <c r="O34" s="83"/>
      <c r="P34" s="1"/>
    </row>
    <row r="35" customFormat="false" ht="30" hidden="false" customHeight="true" outlineLevel="0" collapsed="false">
      <c r="A35" s="1"/>
      <c r="B35" s="59" t="str">
        <f aca="false">IF('Συμβατικά ΦΣ'!B35&lt;&gt;"",'Συμβατικά ΦΣ'!B35,"")</f>
        <v/>
      </c>
      <c r="C35" s="77" t="str">
        <f aca="false">IF(B35&lt;&gt;"",'Συμβατικά ΦΣ'!G35 &amp; " -" &amp; 'Συμβατικά ΦΣ'!I35 &amp; "W","")</f>
        <v/>
      </c>
      <c r="D35" s="78"/>
      <c r="E35" s="78"/>
      <c r="F35" s="78"/>
      <c r="G35" s="78"/>
      <c r="H35" s="79"/>
      <c r="I35" s="80" t="str">
        <f aca="false">IF(B35&lt;&gt;"",'Συμβατικά ΦΣ'!H35,"")</f>
        <v/>
      </c>
      <c r="J35" s="80" t="str">
        <f aca="false">IF(C35&lt;&gt;"",ROUND('Γενικά Δεδομένα'!$I$14*I35,0),"")</f>
        <v/>
      </c>
      <c r="K35" s="81"/>
      <c r="L35" s="81"/>
      <c r="M35" s="82" t="str">
        <f aca="false">IF(K35&lt;&gt;"",ROUND(L35/K35,2),"")</f>
        <v/>
      </c>
      <c r="N35" s="82" t="str">
        <f aca="false">IF(D35&lt;&gt;"",SUMIF(fs_led,'Νέα ΦΣ'!D35,Βοήθεια!$E$39:$E$74),"")</f>
        <v/>
      </c>
      <c r="O35" s="83"/>
      <c r="P35" s="1"/>
    </row>
    <row r="36" customFormat="false" ht="30" hidden="false" customHeight="true" outlineLevel="0" collapsed="false">
      <c r="A36" s="1"/>
      <c r="B36" s="59" t="str">
        <f aca="false">IF('Συμβατικά ΦΣ'!B36&lt;&gt;"",'Συμβατικά ΦΣ'!B36,"")</f>
        <v/>
      </c>
      <c r="C36" s="77" t="str">
        <f aca="false">IF(B36&lt;&gt;"",'Συμβατικά ΦΣ'!G36 &amp; " -" &amp; 'Συμβατικά ΦΣ'!I36 &amp; "W","")</f>
        <v/>
      </c>
      <c r="D36" s="78"/>
      <c r="E36" s="78"/>
      <c r="F36" s="78"/>
      <c r="G36" s="78"/>
      <c r="H36" s="79"/>
      <c r="I36" s="80" t="str">
        <f aca="false">IF(B36&lt;&gt;"",'Συμβατικά ΦΣ'!H36,"")</f>
        <v/>
      </c>
      <c r="J36" s="80" t="str">
        <f aca="false">IF(C36&lt;&gt;"",ROUND('Γενικά Δεδομένα'!$I$14*I36,0),"")</f>
        <v/>
      </c>
      <c r="K36" s="81"/>
      <c r="L36" s="81"/>
      <c r="M36" s="82" t="str">
        <f aca="false">IF(K36&lt;&gt;"",ROUND(L36/K36,2),"")</f>
        <v/>
      </c>
      <c r="N36" s="82" t="str">
        <f aca="false">IF(D36&lt;&gt;"",SUMIF(fs_led,'Νέα ΦΣ'!D36,Βοήθεια!$E$39:$E$74),"")</f>
        <v/>
      </c>
      <c r="O36" s="83"/>
      <c r="P36" s="1"/>
    </row>
    <row r="37" customFormat="false" ht="30" hidden="false" customHeight="true" outlineLevel="0" collapsed="false">
      <c r="A37" s="1"/>
      <c r="B37" s="59" t="str">
        <f aca="false">IF('Συμβατικά ΦΣ'!B37&lt;&gt;"",'Συμβατικά ΦΣ'!B37,"")</f>
        <v/>
      </c>
      <c r="C37" s="77" t="str">
        <f aca="false">IF(B37&lt;&gt;"",'Συμβατικά ΦΣ'!G37 &amp; " -" &amp; 'Συμβατικά ΦΣ'!I37 &amp; "W","")</f>
        <v/>
      </c>
      <c r="D37" s="78"/>
      <c r="E37" s="78"/>
      <c r="F37" s="78"/>
      <c r="G37" s="78"/>
      <c r="H37" s="79"/>
      <c r="I37" s="80" t="str">
        <f aca="false">IF(B37&lt;&gt;"",'Συμβατικά ΦΣ'!H37,"")</f>
        <v/>
      </c>
      <c r="J37" s="80" t="str">
        <f aca="false">IF(C37&lt;&gt;"",ROUND('Γενικά Δεδομένα'!$I$14*I37,0),"")</f>
        <v/>
      </c>
      <c r="K37" s="81"/>
      <c r="L37" s="81"/>
      <c r="M37" s="82" t="str">
        <f aca="false">IF(K37&lt;&gt;"",ROUND(L37/K37,2),"")</f>
        <v/>
      </c>
      <c r="N37" s="82" t="str">
        <f aca="false">IF(D37&lt;&gt;"",SUMIF(fs_led,'Νέα ΦΣ'!D37,Βοήθεια!$E$39:$E$74),"")</f>
        <v/>
      </c>
      <c r="O37" s="83"/>
      <c r="P37" s="1"/>
    </row>
    <row r="38" customFormat="false" ht="30" hidden="false" customHeight="true" outlineLevel="0" collapsed="false">
      <c r="A38" s="1"/>
      <c r="B38" s="59" t="str">
        <f aca="false">IF('Συμβατικά ΦΣ'!B38&lt;&gt;"",'Συμβατικά ΦΣ'!B38,"")</f>
        <v/>
      </c>
      <c r="C38" s="77" t="str">
        <f aca="false">IF(B38&lt;&gt;"",'Συμβατικά ΦΣ'!G38 &amp; " -" &amp; 'Συμβατικά ΦΣ'!I38 &amp; "W","")</f>
        <v/>
      </c>
      <c r="D38" s="78"/>
      <c r="E38" s="78"/>
      <c r="F38" s="78"/>
      <c r="G38" s="78"/>
      <c r="H38" s="79"/>
      <c r="I38" s="80" t="str">
        <f aca="false">IF(B38&lt;&gt;"",'Συμβατικά ΦΣ'!H38,"")</f>
        <v/>
      </c>
      <c r="J38" s="80" t="str">
        <f aca="false">IF(C38&lt;&gt;"",ROUND('Γενικά Δεδομένα'!$I$14*I38,0),"")</f>
        <v/>
      </c>
      <c r="K38" s="81"/>
      <c r="L38" s="81"/>
      <c r="M38" s="82" t="str">
        <f aca="false">IF(K38&lt;&gt;"",ROUND(L38/K38,2),"")</f>
        <v/>
      </c>
      <c r="N38" s="82" t="str">
        <f aca="false">IF(D38&lt;&gt;"",SUMIF(fs_led,'Νέα ΦΣ'!D38,Βοήθεια!$E$39:$E$74),"")</f>
        <v/>
      </c>
      <c r="O38" s="83"/>
      <c r="P38" s="1"/>
    </row>
    <row r="39" customFormat="false" ht="30" hidden="false" customHeight="true" outlineLevel="0" collapsed="false">
      <c r="A39" s="1"/>
      <c r="B39" s="59" t="str">
        <f aca="false">IF('Συμβατικά ΦΣ'!B39&lt;&gt;"",'Συμβατικά ΦΣ'!B39,"")</f>
        <v/>
      </c>
      <c r="C39" s="77" t="str">
        <f aca="false">IF(B39&lt;&gt;"",'Συμβατικά ΦΣ'!G39 &amp; " -" &amp; 'Συμβατικά ΦΣ'!I39 &amp; "W","")</f>
        <v/>
      </c>
      <c r="D39" s="78"/>
      <c r="E39" s="78"/>
      <c r="F39" s="78"/>
      <c r="G39" s="78"/>
      <c r="H39" s="79"/>
      <c r="I39" s="80" t="str">
        <f aca="false">IF(B39&lt;&gt;"",'Συμβατικά ΦΣ'!H39,"")</f>
        <v/>
      </c>
      <c r="J39" s="80" t="str">
        <f aca="false">IF(C39&lt;&gt;"",ROUND('Γενικά Δεδομένα'!$I$14*I39,0),"")</f>
        <v/>
      </c>
      <c r="K39" s="81"/>
      <c r="L39" s="81"/>
      <c r="M39" s="82" t="str">
        <f aca="false">IF(K39&lt;&gt;"",ROUND(L39/K39,2),"")</f>
        <v/>
      </c>
      <c r="N39" s="82" t="str">
        <f aca="false">IF(D39&lt;&gt;"",SUMIF(fs_led,'Νέα ΦΣ'!D39,Βοήθεια!$E$39:$E$74),"")</f>
        <v/>
      </c>
      <c r="O39" s="83"/>
      <c r="P39" s="1"/>
    </row>
    <row r="40" customFormat="false" ht="30" hidden="false" customHeight="true" outlineLevel="0" collapsed="false">
      <c r="A40" s="1"/>
      <c r="B40" s="59" t="str">
        <f aca="false">IF('Συμβατικά ΦΣ'!B40&lt;&gt;"",'Συμβατικά ΦΣ'!B40,"")</f>
        <v/>
      </c>
      <c r="C40" s="77" t="str">
        <f aca="false">IF(B40&lt;&gt;"",'Συμβατικά ΦΣ'!G40 &amp; " -" &amp; 'Συμβατικά ΦΣ'!I40 &amp; "W","")</f>
        <v/>
      </c>
      <c r="D40" s="78"/>
      <c r="E40" s="78"/>
      <c r="F40" s="78"/>
      <c r="G40" s="78"/>
      <c r="H40" s="79"/>
      <c r="I40" s="80" t="str">
        <f aca="false">IF(B40&lt;&gt;"",'Συμβατικά ΦΣ'!H40,"")</f>
        <v/>
      </c>
      <c r="J40" s="80" t="str">
        <f aca="false">IF(C40&lt;&gt;"",ROUND('Γενικά Δεδομένα'!$I$14*I40,0),"")</f>
        <v/>
      </c>
      <c r="K40" s="81"/>
      <c r="L40" s="81"/>
      <c r="M40" s="82" t="str">
        <f aca="false">IF(K40&lt;&gt;"",ROUND(L40/K40,2),"")</f>
        <v/>
      </c>
      <c r="N40" s="82" t="str">
        <f aca="false">IF(D40&lt;&gt;"",SUMIF(fs_led,'Νέα ΦΣ'!D40,Βοήθεια!$E$39:$E$74),"")</f>
        <v/>
      </c>
      <c r="O40" s="83"/>
      <c r="P40" s="1"/>
    </row>
    <row r="41" customFormat="false" ht="30" hidden="false" customHeight="true" outlineLevel="0" collapsed="false">
      <c r="A41" s="1"/>
      <c r="B41" s="59" t="str">
        <f aca="false">IF('Συμβατικά ΦΣ'!B41&lt;&gt;"",'Συμβατικά ΦΣ'!B41,"")</f>
        <v/>
      </c>
      <c r="C41" s="77" t="str">
        <f aca="false">IF(B41&lt;&gt;"",'Συμβατικά ΦΣ'!G41 &amp; " -" &amp; 'Συμβατικά ΦΣ'!I41 &amp; "W","")</f>
        <v/>
      </c>
      <c r="D41" s="78"/>
      <c r="E41" s="78"/>
      <c r="F41" s="78"/>
      <c r="G41" s="78"/>
      <c r="H41" s="79"/>
      <c r="I41" s="80" t="str">
        <f aca="false">IF(B41&lt;&gt;"",'Συμβατικά ΦΣ'!H41,"")</f>
        <v/>
      </c>
      <c r="J41" s="80" t="str">
        <f aca="false">IF(C41&lt;&gt;"",ROUND('Γενικά Δεδομένα'!$I$14*I41,0),"")</f>
        <v/>
      </c>
      <c r="K41" s="81"/>
      <c r="L41" s="81"/>
      <c r="M41" s="82" t="str">
        <f aca="false">IF(K41&lt;&gt;"",ROUND(L41/K41,2),"")</f>
        <v/>
      </c>
      <c r="N41" s="82" t="str">
        <f aca="false">IF(D41&lt;&gt;"",SUMIF(fs_led,'Νέα ΦΣ'!D41,Βοήθεια!$E$39:$E$74),"")</f>
        <v/>
      </c>
      <c r="O41" s="83"/>
      <c r="P41" s="1"/>
    </row>
    <row r="42" customFormat="false" ht="30" hidden="false" customHeight="true" outlineLevel="0" collapsed="false">
      <c r="A42" s="1"/>
      <c r="B42" s="59" t="str">
        <f aca="false">IF('Συμβατικά ΦΣ'!B42&lt;&gt;"",'Συμβατικά ΦΣ'!B42,"")</f>
        <v/>
      </c>
      <c r="C42" s="77" t="str">
        <f aca="false">IF(B42&lt;&gt;"",'Συμβατικά ΦΣ'!G42 &amp; " -" &amp; 'Συμβατικά ΦΣ'!I42 &amp; "W","")</f>
        <v/>
      </c>
      <c r="D42" s="78"/>
      <c r="E42" s="78"/>
      <c r="F42" s="78"/>
      <c r="G42" s="78"/>
      <c r="H42" s="79"/>
      <c r="I42" s="80" t="str">
        <f aca="false">IF(B42&lt;&gt;"",'Συμβατικά ΦΣ'!H42,"")</f>
        <v/>
      </c>
      <c r="J42" s="80" t="str">
        <f aca="false">IF(C42&lt;&gt;"",ROUND('Γενικά Δεδομένα'!$I$14*I42,0),"")</f>
        <v/>
      </c>
      <c r="K42" s="81"/>
      <c r="L42" s="81"/>
      <c r="M42" s="82" t="str">
        <f aca="false">IF(K42&lt;&gt;"",ROUND(L42/K42,2),"")</f>
        <v/>
      </c>
      <c r="N42" s="82" t="str">
        <f aca="false">IF(D42&lt;&gt;"",SUMIF(fs_led,'Νέα ΦΣ'!D42,Βοήθεια!$E$39:$E$74),"")</f>
        <v/>
      </c>
      <c r="O42" s="83"/>
      <c r="P42" s="1"/>
    </row>
    <row r="43" customFormat="false" ht="30" hidden="false" customHeight="true" outlineLevel="0" collapsed="false">
      <c r="A43" s="1"/>
      <c r="B43" s="59" t="str">
        <f aca="false">IF('Συμβατικά ΦΣ'!B43&lt;&gt;"",'Συμβατικά ΦΣ'!B43,"")</f>
        <v/>
      </c>
      <c r="C43" s="77" t="str">
        <f aca="false">IF(B43&lt;&gt;"",'Συμβατικά ΦΣ'!G43 &amp; " -" &amp; 'Συμβατικά ΦΣ'!I43 &amp; "W","")</f>
        <v/>
      </c>
      <c r="D43" s="78"/>
      <c r="E43" s="78"/>
      <c r="F43" s="78"/>
      <c r="G43" s="78"/>
      <c r="H43" s="79"/>
      <c r="I43" s="80" t="str">
        <f aca="false">IF(B43&lt;&gt;"",'Συμβατικά ΦΣ'!H43,"")</f>
        <v/>
      </c>
      <c r="J43" s="80" t="str">
        <f aca="false">IF(C43&lt;&gt;"",ROUND('Γενικά Δεδομένα'!$I$14*I43,0),"")</f>
        <v/>
      </c>
      <c r="K43" s="81"/>
      <c r="L43" s="81"/>
      <c r="M43" s="82" t="str">
        <f aca="false">IF(K43&lt;&gt;"",ROUND(L43/K43,2),"")</f>
        <v/>
      </c>
      <c r="N43" s="82" t="str">
        <f aca="false">IF(D43&lt;&gt;"",SUMIF(fs_led,'Νέα ΦΣ'!D43,Βοήθεια!$E$39:$E$74),"")</f>
        <v/>
      </c>
      <c r="O43" s="83"/>
      <c r="P43" s="1"/>
    </row>
    <row r="44" customFormat="false" ht="30" hidden="false" customHeight="true" outlineLevel="0" collapsed="false">
      <c r="A44" s="1"/>
      <c r="B44" s="59" t="str">
        <f aca="false">IF('Συμβατικά ΦΣ'!B44&lt;&gt;"",'Συμβατικά ΦΣ'!B44,"")</f>
        <v/>
      </c>
      <c r="C44" s="77" t="str">
        <f aca="false">IF(B44&lt;&gt;"",'Συμβατικά ΦΣ'!G44 &amp; " -" &amp; 'Συμβατικά ΦΣ'!I44 &amp; "W","")</f>
        <v/>
      </c>
      <c r="D44" s="78"/>
      <c r="E44" s="78"/>
      <c r="F44" s="78"/>
      <c r="G44" s="78"/>
      <c r="H44" s="79"/>
      <c r="I44" s="80" t="str">
        <f aca="false">IF(B44&lt;&gt;"",'Συμβατικά ΦΣ'!H44,"")</f>
        <v/>
      </c>
      <c r="J44" s="80" t="str">
        <f aca="false">IF(C44&lt;&gt;"",ROUND('Γενικά Δεδομένα'!$I$14*I44,0),"")</f>
        <v/>
      </c>
      <c r="K44" s="81"/>
      <c r="L44" s="81"/>
      <c r="M44" s="82" t="str">
        <f aca="false">IF(K44&lt;&gt;"",ROUND(L44/K44,2),"")</f>
        <v/>
      </c>
      <c r="N44" s="82" t="str">
        <f aca="false">IF(D44&lt;&gt;"",SUMIF(fs_led,'Νέα ΦΣ'!D44,Βοήθεια!$E$39:$E$74),"")</f>
        <v/>
      </c>
      <c r="O44" s="83"/>
      <c r="P44" s="1"/>
    </row>
    <row r="45" customFormat="false" ht="30" hidden="false" customHeight="true" outlineLevel="0" collapsed="false">
      <c r="A45" s="1"/>
      <c r="B45" s="59" t="str">
        <f aca="false">IF('Συμβατικά ΦΣ'!B45&lt;&gt;"",'Συμβατικά ΦΣ'!B45,"")</f>
        <v/>
      </c>
      <c r="C45" s="77" t="str">
        <f aca="false">IF(B45&lt;&gt;"",'Συμβατικά ΦΣ'!G45 &amp; " -" &amp; 'Συμβατικά ΦΣ'!I45 &amp; "W","")</f>
        <v/>
      </c>
      <c r="D45" s="78"/>
      <c r="E45" s="78"/>
      <c r="F45" s="78"/>
      <c r="G45" s="78"/>
      <c r="H45" s="79"/>
      <c r="I45" s="80" t="str">
        <f aca="false">IF(B45&lt;&gt;"",'Συμβατικά ΦΣ'!H45,"")</f>
        <v/>
      </c>
      <c r="J45" s="80" t="str">
        <f aca="false">IF(C45&lt;&gt;"",ROUND('Γενικά Δεδομένα'!$I$14*I45,0),"")</f>
        <v/>
      </c>
      <c r="K45" s="81"/>
      <c r="L45" s="81"/>
      <c r="M45" s="82" t="str">
        <f aca="false">IF(K45&lt;&gt;"",ROUND(L45/K45,2),"")</f>
        <v/>
      </c>
      <c r="N45" s="82" t="str">
        <f aca="false">IF(D45&lt;&gt;"",SUMIF(fs_led,'Νέα ΦΣ'!D45,Βοήθεια!$E$39:$E$74),"")</f>
        <v/>
      </c>
      <c r="O45" s="83"/>
      <c r="P45" s="1"/>
    </row>
    <row r="46" customFormat="false" ht="30" hidden="false" customHeight="true" outlineLevel="0" collapsed="false">
      <c r="A46" s="1"/>
      <c r="B46" s="59" t="str">
        <f aca="false">IF('Συμβατικά ΦΣ'!B46&lt;&gt;"",'Συμβατικά ΦΣ'!B46,"")</f>
        <v/>
      </c>
      <c r="C46" s="77" t="str">
        <f aca="false">IF(B46&lt;&gt;"",'Συμβατικά ΦΣ'!G46 &amp; " -" &amp; 'Συμβατικά ΦΣ'!I46 &amp; "W","")</f>
        <v/>
      </c>
      <c r="D46" s="78"/>
      <c r="E46" s="78"/>
      <c r="F46" s="78"/>
      <c r="G46" s="78"/>
      <c r="H46" s="79"/>
      <c r="I46" s="80" t="str">
        <f aca="false">IF(B46&lt;&gt;"",'Συμβατικά ΦΣ'!H46,"")</f>
        <v/>
      </c>
      <c r="J46" s="80" t="str">
        <f aca="false">IF(C46&lt;&gt;"",ROUND('Γενικά Δεδομένα'!$I$14*I46,0),"")</f>
        <v/>
      </c>
      <c r="K46" s="81"/>
      <c r="L46" s="81"/>
      <c r="M46" s="82" t="str">
        <f aca="false">IF(K46&lt;&gt;"",ROUND(L46/K46,2),"")</f>
        <v/>
      </c>
      <c r="N46" s="82" t="str">
        <f aca="false">IF(D46&lt;&gt;"",SUMIF(fs_led,'Νέα ΦΣ'!D46,Βοήθεια!$E$39:$E$74),"")</f>
        <v/>
      </c>
      <c r="O46" s="83"/>
      <c r="P46" s="1"/>
    </row>
    <row r="47" customFormat="false" ht="30" hidden="false" customHeight="true" outlineLevel="0" collapsed="false">
      <c r="A47" s="1"/>
      <c r="B47" s="59" t="str">
        <f aca="false">IF('Συμβατικά ΦΣ'!B47&lt;&gt;"",'Συμβατικά ΦΣ'!B47,"")</f>
        <v/>
      </c>
      <c r="C47" s="77" t="str">
        <f aca="false">IF(B47&lt;&gt;"",'Συμβατικά ΦΣ'!G47 &amp; " -" &amp; 'Συμβατικά ΦΣ'!I47 &amp; "W","")</f>
        <v/>
      </c>
      <c r="D47" s="78"/>
      <c r="E47" s="78"/>
      <c r="F47" s="78"/>
      <c r="G47" s="78"/>
      <c r="H47" s="79"/>
      <c r="I47" s="80" t="str">
        <f aca="false">IF(B47&lt;&gt;"",'Συμβατικά ΦΣ'!H47,"")</f>
        <v/>
      </c>
      <c r="J47" s="80" t="str">
        <f aca="false">IF(C47&lt;&gt;"",ROUND('Γενικά Δεδομένα'!$I$14*I47,0),"")</f>
        <v/>
      </c>
      <c r="K47" s="81"/>
      <c r="L47" s="81"/>
      <c r="M47" s="82" t="str">
        <f aca="false">IF(K47&lt;&gt;"",ROUND(L47/K47,2),"")</f>
        <v/>
      </c>
      <c r="N47" s="82" t="str">
        <f aca="false">IF(D47&lt;&gt;"",SUMIF(fs_led,'Νέα ΦΣ'!D47,Βοήθεια!$E$39:$E$74),"")</f>
        <v/>
      </c>
      <c r="O47" s="83"/>
      <c r="P47" s="1"/>
    </row>
    <row r="48" customFormat="false" ht="30" hidden="false" customHeight="true" outlineLevel="0" collapsed="false">
      <c r="A48" s="1"/>
      <c r="B48" s="59" t="str">
        <f aca="false">IF('Συμβατικά ΦΣ'!B48&lt;&gt;"",'Συμβατικά ΦΣ'!B48,"")</f>
        <v/>
      </c>
      <c r="C48" s="77" t="str">
        <f aca="false">IF(B48&lt;&gt;"",'Συμβατικά ΦΣ'!G48 &amp; " -" &amp; 'Συμβατικά ΦΣ'!I48 &amp; "W","")</f>
        <v/>
      </c>
      <c r="D48" s="78"/>
      <c r="E48" s="78"/>
      <c r="F48" s="78"/>
      <c r="G48" s="78"/>
      <c r="H48" s="79"/>
      <c r="I48" s="80" t="str">
        <f aca="false">IF(B48&lt;&gt;"",'Συμβατικά ΦΣ'!H48,"")</f>
        <v/>
      </c>
      <c r="J48" s="80" t="str">
        <f aca="false">IF(C48&lt;&gt;"",ROUND('Γενικά Δεδομένα'!$I$14*I48,0),"")</f>
        <v/>
      </c>
      <c r="K48" s="81"/>
      <c r="L48" s="81"/>
      <c r="M48" s="82" t="str">
        <f aca="false">IF(K48&lt;&gt;"",ROUND(L48/K48,2),"")</f>
        <v/>
      </c>
      <c r="N48" s="82" t="str">
        <f aca="false">IF(D48&lt;&gt;"",SUMIF(fs_led,'Νέα ΦΣ'!D48,Βοήθεια!$E$39:$E$74),"")</f>
        <v/>
      </c>
      <c r="O48" s="83"/>
      <c r="P48" s="1"/>
    </row>
    <row r="49" customFormat="false" ht="30" hidden="false" customHeight="true" outlineLevel="0" collapsed="false">
      <c r="A49" s="1"/>
      <c r="B49" s="59" t="str">
        <f aca="false">IF('Συμβατικά ΦΣ'!B49&lt;&gt;"",'Συμβατικά ΦΣ'!B49,"")</f>
        <v/>
      </c>
      <c r="C49" s="77" t="str">
        <f aca="false">IF(B49&lt;&gt;"",'Συμβατικά ΦΣ'!G49 &amp; " -" &amp; 'Συμβατικά ΦΣ'!I49 &amp; "W","")</f>
        <v/>
      </c>
      <c r="D49" s="78"/>
      <c r="E49" s="78"/>
      <c r="F49" s="78"/>
      <c r="G49" s="78"/>
      <c r="H49" s="79"/>
      <c r="I49" s="80" t="str">
        <f aca="false">IF(B49&lt;&gt;"",'Συμβατικά ΦΣ'!H49,"")</f>
        <v/>
      </c>
      <c r="J49" s="80" t="str">
        <f aca="false">IF(C49&lt;&gt;"",ROUND('Γενικά Δεδομένα'!$I$14*I49,0),"")</f>
        <v/>
      </c>
      <c r="K49" s="81"/>
      <c r="L49" s="81"/>
      <c r="M49" s="82" t="str">
        <f aca="false">IF(K49&lt;&gt;"",ROUND(L49/K49,2),"")</f>
        <v/>
      </c>
      <c r="N49" s="82" t="str">
        <f aca="false">IF(D49&lt;&gt;"",SUMIF(fs_led,'Νέα ΦΣ'!D49,Βοήθεια!$E$39:$E$74),"")</f>
        <v/>
      </c>
      <c r="O49" s="83"/>
      <c r="P49" s="1"/>
    </row>
    <row r="50" customFormat="false" ht="30" hidden="false" customHeight="true" outlineLevel="0" collapsed="false">
      <c r="A50" s="1"/>
      <c r="B50" s="59" t="str">
        <f aca="false">IF('Συμβατικά ΦΣ'!B50&lt;&gt;"",'Συμβατικά ΦΣ'!B50,"")</f>
        <v/>
      </c>
      <c r="C50" s="77" t="str">
        <f aca="false">IF(B50&lt;&gt;"",'Συμβατικά ΦΣ'!G50 &amp; " -" &amp; 'Συμβατικά ΦΣ'!I50 &amp; "W","")</f>
        <v/>
      </c>
      <c r="D50" s="78"/>
      <c r="E50" s="78"/>
      <c r="F50" s="78"/>
      <c r="G50" s="78"/>
      <c r="H50" s="79"/>
      <c r="I50" s="80" t="str">
        <f aca="false">IF(B50&lt;&gt;"",'Συμβατικά ΦΣ'!H50,"")</f>
        <v/>
      </c>
      <c r="J50" s="80" t="str">
        <f aca="false">IF(C50&lt;&gt;"",ROUND('Γενικά Δεδομένα'!$I$14*I50,0),"")</f>
        <v/>
      </c>
      <c r="K50" s="81"/>
      <c r="L50" s="81"/>
      <c r="M50" s="82" t="str">
        <f aca="false">IF(K50&lt;&gt;"",ROUND(L50/K50,2),"")</f>
        <v/>
      </c>
      <c r="N50" s="82" t="str">
        <f aca="false">IF(D50&lt;&gt;"",SUMIF(fs_led,'Νέα ΦΣ'!D50,Βοήθεια!$E$39:$E$74),"")</f>
        <v/>
      </c>
      <c r="O50" s="83"/>
      <c r="P50" s="1"/>
    </row>
    <row r="51" customFormat="false" ht="30" hidden="false" customHeight="true" outlineLevel="0" collapsed="false">
      <c r="A51" s="1"/>
      <c r="B51" s="59" t="str">
        <f aca="false">IF('Συμβατικά ΦΣ'!B51&lt;&gt;"",'Συμβατικά ΦΣ'!B51,"")</f>
        <v/>
      </c>
      <c r="C51" s="77" t="str">
        <f aca="false">IF(B51&lt;&gt;"",'Συμβατικά ΦΣ'!G51 &amp; " -" &amp; 'Συμβατικά ΦΣ'!I51 &amp; "W","")</f>
        <v/>
      </c>
      <c r="D51" s="78"/>
      <c r="E51" s="78"/>
      <c r="F51" s="78"/>
      <c r="G51" s="78"/>
      <c r="H51" s="79"/>
      <c r="I51" s="80" t="str">
        <f aca="false">IF(B51&lt;&gt;"",'Συμβατικά ΦΣ'!H51,"")</f>
        <v/>
      </c>
      <c r="J51" s="80" t="str">
        <f aca="false">IF(C51&lt;&gt;"",ROUND('Γενικά Δεδομένα'!$I$14*I51,0),"")</f>
        <v/>
      </c>
      <c r="K51" s="81"/>
      <c r="L51" s="81"/>
      <c r="M51" s="82" t="str">
        <f aca="false">IF(K51&lt;&gt;"",ROUND(L51/K51,2),"")</f>
        <v/>
      </c>
      <c r="N51" s="82" t="str">
        <f aca="false">IF(D51&lt;&gt;"",SUMIF(fs_led,'Νέα ΦΣ'!D51,Βοήθεια!$E$39:$E$74),"")</f>
        <v/>
      </c>
      <c r="O51" s="83"/>
      <c r="P51" s="1"/>
    </row>
    <row r="52" customFormat="false" ht="30" hidden="false" customHeight="true" outlineLevel="0" collapsed="false">
      <c r="A52" s="1"/>
      <c r="B52" s="59" t="str">
        <f aca="false">IF('Συμβατικά ΦΣ'!B52&lt;&gt;"",'Συμβατικά ΦΣ'!B52,"")</f>
        <v/>
      </c>
      <c r="C52" s="77" t="str">
        <f aca="false">IF(B52&lt;&gt;"",'Συμβατικά ΦΣ'!G52 &amp; " -" &amp; 'Συμβατικά ΦΣ'!I52 &amp; "W","")</f>
        <v/>
      </c>
      <c r="D52" s="78"/>
      <c r="E52" s="78"/>
      <c r="F52" s="78"/>
      <c r="G52" s="78"/>
      <c r="H52" s="79"/>
      <c r="I52" s="80" t="str">
        <f aca="false">IF(B52&lt;&gt;"",'Συμβατικά ΦΣ'!H52,"")</f>
        <v/>
      </c>
      <c r="J52" s="80" t="str">
        <f aca="false">IF(C52&lt;&gt;"",ROUND('Γενικά Δεδομένα'!$I$14*I52,0),"")</f>
        <v/>
      </c>
      <c r="K52" s="81"/>
      <c r="L52" s="81"/>
      <c r="M52" s="82" t="str">
        <f aca="false">IF(K52&lt;&gt;"",ROUND(L52/K52,2),"")</f>
        <v/>
      </c>
      <c r="N52" s="82" t="str">
        <f aca="false">IF(D52&lt;&gt;"",SUMIF(fs_led,'Νέα ΦΣ'!D52,Βοήθεια!$E$39:$E$74),"")</f>
        <v/>
      </c>
      <c r="O52" s="83"/>
      <c r="P52" s="1"/>
    </row>
    <row r="53" customFormat="false" ht="30" hidden="false" customHeight="true" outlineLevel="0" collapsed="false">
      <c r="A53" s="1"/>
      <c r="B53" s="59" t="str">
        <f aca="false">IF('Συμβατικά ΦΣ'!B53&lt;&gt;"",'Συμβατικά ΦΣ'!B53,"")</f>
        <v/>
      </c>
      <c r="C53" s="77" t="str">
        <f aca="false">IF(B53&lt;&gt;"",'Συμβατικά ΦΣ'!G53 &amp; " -" &amp; 'Συμβατικά ΦΣ'!I53 &amp; "W","")</f>
        <v/>
      </c>
      <c r="D53" s="78"/>
      <c r="E53" s="78"/>
      <c r="F53" s="78"/>
      <c r="G53" s="78"/>
      <c r="H53" s="79"/>
      <c r="I53" s="80" t="str">
        <f aca="false">IF(B53&lt;&gt;"",'Συμβατικά ΦΣ'!H53,"")</f>
        <v/>
      </c>
      <c r="J53" s="80" t="str">
        <f aca="false">IF(C53&lt;&gt;"",ROUND('Γενικά Δεδομένα'!$I$14*I53,0),"")</f>
        <v/>
      </c>
      <c r="K53" s="81"/>
      <c r="L53" s="81"/>
      <c r="M53" s="82" t="str">
        <f aca="false">IF(K53&lt;&gt;"",ROUND(L53/K53,2),"")</f>
        <v/>
      </c>
      <c r="N53" s="82" t="str">
        <f aca="false">IF(D53&lt;&gt;"",SUMIF(fs_led,'Νέα ΦΣ'!D53,Βοήθεια!$E$39:$E$74),"")</f>
        <v/>
      </c>
      <c r="O53" s="83"/>
      <c r="P53" s="1"/>
    </row>
    <row r="54" customFormat="false" ht="30" hidden="false" customHeight="true" outlineLevel="0" collapsed="false">
      <c r="A54" s="1"/>
      <c r="B54" s="59" t="str">
        <f aca="false">IF('Συμβατικά ΦΣ'!B54&lt;&gt;"",'Συμβατικά ΦΣ'!B54,"")</f>
        <v/>
      </c>
      <c r="C54" s="77" t="str">
        <f aca="false">IF(B54&lt;&gt;"",'Συμβατικά ΦΣ'!G54 &amp; " -" &amp; 'Συμβατικά ΦΣ'!I54 &amp; "W","")</f>
        <v/>
      </c>
      <c r="D54" s="78"/>
      <c r="E54" s="78"/>
      <c r="F54" s="78"/>
      <c r="G54" s="78"/>
      <c r="H54" s="79"/>
      <c r="I54" s="80" t="str">
        <f aca="false">IF(B54&lt;&gt;"",'Συμβατικά ΦΣ'!H54,"")</f>
        <v/>
      </c>
      <c r="J54" s="80" t="str">
        <f aca="false">IF(C54&lt;&gt;"",ROUND('Γενικά Δεδομένα'!$I$14*I54,0),"")</f>
        <v/>
      </c>
      <c r="K54" s="81"/>
      <c r="L54" s="81"/>
      <c r="M54" s="82" t="str">
        <f aca="false">IF(K54&lt;&gt;"",ROUND(L54/K54,2),"")</f>
        <v/>
      </c>
      <c r="N54" s="82" t="str">
        <f aca="false">IF(D54&lt;&gt;"",SUMIF(fs_led,'Νέα ΦΣ'!D54,Βοήθεια!$E$39:$E$74),"")</f>
        <v/>
      </c>
      <c r="O54" s="83"/>
      <c r="P54" s="1"/>
    </row>
    <row r="55" customFormat="false" ht="30" hidden="false" customHeight="true" outlineLevel="0" collapsed="false">
      <c r="A55" s="1"/>
      <c r="B55" s="59" t="str">
        <f aca="false">IF('Συμβατικά ΦΣ'!B55&lt;&gt;"",'Συμβατικά ΦΣ'!B55,"")</f>
        <v/>
      </c>
      <c r="C55" s="77" t="str">
        <f aca="false">IF(B55&lt;&gt;"",'Συμβατικά ΦΣ'!G55 &amp; " -" &amp; 'Συμβατικά ΦΣ'!I55 &amp; "W","")</f>
        <v/>
      </c>
      <c r="D55" s="78"/>
      <c r="E55" s="78"/>
      <c r="F55" s="78"/>
      <c r="G55" s="78"/>
      <c r="H55" s="79"/>
      <c r="I55" s="80" t="str">
        <f aca="false">IF(B55&lt;&gt;"",'Συμβατικά ΦΣ'!H55,"")</f>
        <v/>
      </c>
      <c r="J55" s="80" t="str">
        <f aca="false">IF(C55&lt;&gt;"",ROUND('Γενικά Δεδομένα'!$I$14*I55,0),"")</f>
        <v/>
      </c>
      <c r="K55" s="81"/>
      <c r="L55" s="81"/>
      <c r="M55" s="82" t="str">
        <f aca="false">IF(K55&lt;&gt;"",ROUND(L55/K55,2),"")</f>
        <v/>
      </c>
      <c r="N55" s="82" t="str">
        <f aca="false">IF(D55&lt;&gt;"",SUMIF(fs_led,'Νέα ΦΣ'!D55,Βοήθεια!$E$39:$E$74),"")</f>
        <v/>
      </c>
      <c r="O55" s="83"/>
      <c r="P55" s="1"/>
    </row>
    <row r="56" customFormat="false" ht="30" hidden="false" customHeight="true" outlineLevel="0" collapsed="false">
      <c r="A56" s="1"/>
      <c r="B56" s="59" t="str">
        <f aca="false">IF('Συμβατικά ΦΣ'!B56&lt;&gt;"",'Συμβατικά ΦΣ'!B56,"")</f>
        <v/>
      </c>
      <c r="C56" s="77" t="str">
        <f aca="false">IF(B56&lt;&gt;"",'Συμβατικά ΦΣ'!G56 &amp; " -" &amp; 'Συμβατικά ΦΣ'!I56 &amp; "W","")</f>
        <v/>
      </c>
      <c r="D56" s="78"/>
      <c r="E56" s="78"/>
      <c r="F56" s="78"/>
      <c r="G56" s="78"/>
      <c r="H56" s="79"/>
      <c r="I56" s="80" t="str">
        <f aca="false">IF(B56&lt;&gt;"",'Συμβατικά ΦΣ'!H56,"")</f>
        <v/>
      </c>
      <c r="J56" s="80" t="str">
        <f aca="false">IF(C56&lt;&gt;"",ROUND('Γενικά Δεδομένα'!$I$14*I56,0),"")</f>
        <v/>
      </c>
      <c r="K56" s="81"/>
      <c r="L56" s="81"/>
      <c r="M56" s="82" t="str">
        <f aca="false">IF(K56&lt;&gt;"",ROUND(L56/K56,2),"")</f>
        <v/>
      </c>
      <c r="N56" s="82" t="str">
        <f aca="false">IF(D56&lt;&gt;"",SUMIF(fs_led,'Νέα ΦΣ'!D56,Βοήθεια!$E$39:$E$74),"")</f>
        <v/>
      </c>
      <c r="O56" s="83"/>
      <c r="P56" s="1"/>
    </row>
    <row r="57" customFormat="false" ht="30" hidden="false" customHeight="true" outlineLevel="0" collapsed="false">
      <c r="A57" s="1"/>
      <c r="B57" s="59" t="str">
        <f aca="false">IF('Συμβατικά ΦΣ'!B57&lt;&gt;"",'Συμβατικά ΦΣ'!B57,"")</f>
        <v/>
      </c>
      <c r="C57" s="77" t="str">
        <f aca="false">IF(B57&lt;&gt;"",'Συμβατικά ΦΣ'!G57 &amp; " -" &amp; 'Συμβατικά ΦΣ'!I57 &amp; "W","")</f>
        <v/>
      </c>
      <c r="D57" s="78"/>
      <c r="E57" s="78"/>
      <c r="F57" s="78"/>
      <c r="G57" s="78"/>
      <c r="H57" s="79"/>
      <c r="I57" s="80" t="str">
        <f aca="false">IF(B57&lt;&gt;"",'Συμβατικά ΦΣ'!H57,"")</f>
        <v/>
      </c>
      <c r="J57" s="80" t="str">
        <f aca="false">IF(C57&lt;&gt;"",ROUND('Γενικά Δεδομένα'!$I$14*I57,0),"")</f>
        <v/>
      </c>
      <c r="K57" s="81"/>
      <c r="L57" s="81"/>
      <c r="M57" s="82" t="str">
        <f aca="false">IF(K57&lt;&gt;"",ROUND(L57/K57,2),"")</f>
        <v/>
      </c>
      <c r="N57" s="82" t="str">
        <f aca="false">IF(D57&lt;&gt;"",SUMIF(fs_led,'Νέα ΦΣ'!D57,Βοήθεια!$E$39:$E$74),"")</f>
        <v/>
      </c>
      <c r="O57" s="83"/>
      <c r="P57" s="1"/>
    </row>
    <row r="58" customFormat="false" ht="30" hidden="false" customHeight="true" outlineLevel="0" collapsed="false">
      <c r="A58" s="1"/>
      <c r="B58" s="59" t="str">
        <f aca="false">IF('Συμβατικά ΦΣ'!B58&lt;&gt;"",'Συμβατικά ΦΣ'!B58,"")</f>
        <v/>
      </c>
      <c r="C58" s="77" t="str">
        <f aca="false">IF(B58&lt;&gt;"",'Συμβατικά ΦΣ'!G58 &amp; " -" &amp; 'Συμβατικά ΦΣ'!I58 &amp; "W","")</f>
        <v/>
      </c>
      <c r="D58" s="78"/>
      <c r="E58" s="78"/>
      <c r="F58" s="78"/>
      <c r="G58" s="78"/>
      <c r="H58" s="79"/>
      <c r="I58" s="80" t="str">
        <f aca="false">IF(B58&lt;&gt;"",'Συμβατικά ΦΣ'!H58,"")</f>
        <v/>
      </c>
      <c r="J58" s="80" t="str">
        <f aca="false">IF(C58&lt;&gt;"",ROUND('Γενικά Δεδομένα'!$I$14*I58,0),"")</f>
        <v/>
      </c>
      <c r="K58" s="81"/>
      <c r="L58" s="81"/>
      <c r="M58" s="82" t="str">
        <f aca="false">IF(K58&lt;&gt;"",ROUND(L58/K58,2),"")</f>
        <v/>
      </c>
      <c r="N58" s="82" t="str">
        <f aca="false">IF(D58&lt;&gt;"",SUMIF(fs_led,'Νέα ΦΣ'!D58,Βοήθεια!$E$39:$E$74),"")</f>
        <v/>
      </c>
      <c r="O58" s="83"/>
      <c r="P58" s="1"/>
    </row>
    <row r="59" customFormat="false" ht="30" hidden="false" customHeight="true" outlineLevel="0" collapsed="false">
      <c r="A59" s="1"/>
      <c r="B59" s="59" t="str">
        <f aca="false">IF('Συμβατικά ΦΣ'!B59&lt;&gt;"",'Συμβατικά ΦΣ'!B59,"")</f>
        <v/>
      </c>
      <c r="C59" s="77" t="str">
        <f aca="false">IF(B59&lt;&gt;"",'Συμβατικά ΦΣ'!G59 &amp; " -" &amp; 'Συμβατικά ΦΣ'!I59 &amp; "W","")</f>
        <v/>
      </c>
      <c r="D59" s="78"/>
      <c r="E59" s="78"/>
      <c r="F59" s="78"/>
      <c r="G59" s="78"/>
      <c r="H59" s="79"/>
      <c r="I59" s="80" t="str">
        <f aca="false">IF(B59&lt;&gt;"",'Συμβατικά ΦΣ'!H59,"")</f>
        <v/>
      </c>
      <c r="J59" s="80" t="str">
        <f aca="false">IF(C59&lt;&gt;"",ROUND('Γενικά Δεδομένα'!$I$14*I59,0),"")</f>
        <v/>
      </c>
      <c r="K59" s="81"/>
      <c r="L59" s="81"/>
      <c r="M59" s="82" t="str">
        <f aca="false">IF(K59&lt;&gt;"",ROUND(L59/K59,2),"")</f>
        <v/>
      </c>
      <c r="N59" s="82" t="str">
        <f aca="false">IF(D59&lt;&gt;"",SUMIF(fs_led,'Νέα ΦΣ'!D59,Βοήθεια!$E$39:$E$74),"")</f>
        <v/>
      </c>
      <c r="O59" s="83"/>
      <c r="P59" s="1"/>
    </row>
    <row r="60" customFormat="false" ht="30" hidden="false" customHeight="true" outlineLevel="0" collapsed="false">
      <c r="A60" s="1"/>
      <c r="B60" s="59" t="str">
        <f aca="false">IF('Συμβατικά ΦΣ'!B60&lt;&gt;"",'Συμβατικά ΦΣ'!B60,"")</f>
        <v/>
      </c>
      <c r="C60" s="77" t="str">
        <f aca="false">IF(B60&lt;&gt;"",'Συμβατικά ΦΣ'!G60 &amp; " -" &amp; 'Συμβατικά ΦΣ'!I60 &amp; "W","")</f>
        <v/>
      </c>
      <c r="D60" s="78"/>
      <c r="E60" s="78"/>
      <c r="F60" s="78"/>
      <c r="G60" s="78"/>
      <c r="H60" s="79"/>
      <c r="I60" s="80" t="str">
        <f aca="false">IF(B60&lt;&gt;"",'Συμβατικά ΦΣ'!H60,"")</f>
        <v/>
      </c>
      <c r="J60" s="80" t="str">
        <f aca="false">IF(C60&lt;&gt;"",ROUND('Γενικά Δεδομένα'!$I$14*I60,0),"")</f>
        <v/>
      </c>
      <c r="K60" s="81"/>
      <c r="L60" s="81"/>
      <c r="M60" s="82" t="str">
        <f aca="false">IF(K60&lt;&gt;"",ROUND(L60/K60,2),"")</f>
        <v/>
      </c>
      <c r="N60" s="82" t="str">
        <f aca="false">IF(D60&lt;&gt;"",SUMIF(fs_led,'Νέα ΦΣ'!D60,Βοήθεια!$E$39:$E$74),"")</f>
        <v/>
      </c>
      <c r="O60" s="83"/>
      <c r="P60" s="1"/>
    </row>
    <row r="61" customFormat="false" ht="30" hidden="false" customHeight="true" outlineLevel="0" collapsed="false">
      <c r="A61" s="1"/>
      <c r="B61" s="59" t="str">
        <f aca="false">IF('Συμβατικά ΦΣ'!B61&lt;&gt;"",'Συμβατικά ΦΣ'!B61,"")</f>
        <v/>
      </c>
      <c r="C61" s="77" t="str">
        <f aca="false">IF(B61&lt;&gt;"",'Συμβατικά ΦΣ'!G61 &amp; " -" &amp; 'Συμβατικά ΦΣ'!I61 &amp; "W","")</f>
        <v/>
      </c>
      <c r="D61" s="78"/>
      <c r="E61" s="78"/>
      <c r="F61" s="78"/>
      <c r="G61" s="78"/>
      <c r="H61" s="79"/>
      <c r="I61" s="80" t="str">
        <f aca="false">IF(B61&lt;&gt;"",'Συμβατικά ΦΣ'!H61,"")</f>
        <v/>
      </c>
      <c r="J61" s="80" t="str">
        <f aca="false">IF(C61&lt;&gt;"",ROUND('Γενικά Δεδομένα'!$I$14*I61,0),"")</f>
        <v/>
      </c>
      <c r="K61" s="81"/>
      <c r="L61" s="81"/>
      <c r="M61" s="82" t="str">
        <f aca="false">IF(K61&lt;&gt;"",ROUND(L61/K61,2),"")</f>
        <v/>
      </c>
      <c r="N61" s="82" t="str">
        <f aca="false">IF(D61&lt;&gt;"",SUMIF(fs_led,'Νέα ΦΣ'!D61,Βοήθεια!$E$39:$E$74),"")</f>
        <v/>
      </c>
      <c r="O61" s="83"/>
      <c r="P61" s="1"/>
    </row>
    <row r="62" customFormat="false" ht="30" hidden="false" customHeight="true" outlineLevel="0" collapsed="false">
      <c r="A62" s="1"/>
      <c r="B62" s="59" t="str">
        <f aca="false">IF('Συμβατικά ΦΣ'!B62&lt;&gt;"",'Συμβατικά ΦΣ'!B62,"")</f>
        <v/>
      </c>
      <c r="C62" s="77" t="str">
        <f aca="false">IF(B62&lt;&gt;"",'Συμβατικά ΦΣ'!G62 &amp; " -" &amp; 'Συμβατικά ΦΣ'!I62 &amp; "W","")</f>
        <v/>
      </c>
      <c r="D62" s="78"/>
      <c r="E62" s="78"/>
      <c r="F62" s="78"/>
      <c r="G62" s="78"/>
      <c r="H62" s="79"/>
      <c r="I62" s="80" t="str">
        <f aca="false">IF(B62&lt;&gt;"",'Συμβατικά ΦΣ'!H62,"")</f>
        <v/>
      </c>
      <c r="J62" s="80" t="str">
        <f aca="false">IF(C62&lt;&gt;"",ROUND('Γενικά Δεδομένα'!$I$14*I62,0),"")</f>
        <v/>
      </c>
      <c r="K62" s="81"/>
      <c r="L62" s="81"/>
      <c r="M62" s="82" t="str">
        <f aca="false">IF(K62&lt;&gt;"",ROUND(L62/K62,2),"")</f>
        <v/>
      </c>
      <c r="N62" s="82" t="str">
        <f aca="false">IF(D62&lt;&gt;"",SUMIF(fs_led,'Νέα ΦΣ'!D62,Βοήθεια!$E$39:$E$74),"")</f>
        <v/>
      </c>
      <c r="O62" s="83"/>
      <c r="P62" s="1"/>
    </row>
    <row r="63" customFormat="false" ht="30" hidden="false" customHeight="true" outlineLevel="0" collapsed="false">
      <c r="A63" s="1"/>
      <c r="B63" s="59" t="str">
        <f aca="false">IF('Συμβατικά ΦΣ'!B63&lt;&gt;"",'Συμβατικά ΦΣ'!B63,"")</f>
        <v/>
      </c>
      <c r="C63" s="77" t="str">
        <f aca="false">IF(B63&lt;&gt;"",'Συμβατικά ΦΣ'!G63 &amp; " -" &amp; 'Συμβατικά ΦΣ'!I63 &amp; "W","")</f>
        <v/>
      </c>
      <c r="D63" s="78"/>
      <c r="E63" s="78"/>
      <c r="F63" s="78"/>
      <c r="G63" s="78"/>
      <c r="H63" s="79"/>
      <c r="I63" s="80" t="str">
        <f aca="false">IF(B63&lt;&gt;"",'Συμβατικά ΦΣ'!H63,"")</f>
        <v/>
      </c>
      <c r="J63" s="80" t="str">
        <f aca="false">IF(C63&lt;&gt;"",ROUND('Γενικά Δεδομένα'!$I$14*I63,0),"")</f>
        <v/>
      </c>
      <c r="K63" s="81"/>
      <c r="L63" s="81"/>
      <c r="M63" s="82" t="str">
        <f aca="false">IF(K63&lt;&gt;"",ROUND(L63/K63,2),"")</f>
        <v/>
      </c>
      <c r="N63" s="82" t="str">
        <f aca="false">IF(D63&lt;&gt;"",SUMIF(fs_led,'Νέα ΦΣ'!D63,Βοήθεια!$E$39:$E$74),"")</f>
        <v/>
      </c>
      <c r="O63" s="83"/>
      <c r="P63" s="1"/>
    </row>
    <row r="64" customFormat="false" ht="30" hidden="false" customHeight="true" outlineLevel="0" collapsed="false">
      <c r="A64" s="1"/>
      <c r="B64" s="59" t="str">
        <f aca="false">IF('Συμβατικά ΦΣ'!B64&lt;&gt;"",'Συμβατικά ΦΣ'!B64,"")</f>
        <v/>
      </c>
      <c r="C64" s="77" t="str">
        <f aca="false">IF(B64&lt;&gt;"",'Συμβατικά ΦΣ'!G64 &amp; " -" &amp; 'Συμβατικά ΦΣ'!I64 &amp; "W","")</f>
        <v/>
      </c>
      <c r="D64" s="78"/>
      <c r="E64" s="78"/>
      <c r="F64" s="78"/>
      <c r="G64" s="78"/>
      <c r="H64" s="79"/>
      <c r="I64" s="80" t="str">
        <f aca="false">IF(B64&lt;&gt;"",'Συμβατικά ΦΣ'!H64,"")</f>
        <v/>
      </c>
      <c r="J64" s="80" t="str">
        <f aca="false">IF(C64&lt;&gt;"",ROUND('Γενικά Δεδομένα'!$I$14*I64,0),"")</f>
        <v/>
      </c>
      <c r="K64" s="81"/>
      <c r="L64" s="81"/>
      <c r="M64" s="82" t="str">
        <f aca="false">IF(K64&lt;&gt;"",ROUND(L64/K64,2),"")</f>
        <v/>
      </c>
      <c r="N64" s="82" t="str">
        <f aca="false">IF(D64&lt;&gt;"",SUMIF(fs_led,'Νέα ΦΣ'!D64,Βοήθεια!$E$39:$E$74),"")</f>
        <v/>
      </c>
      <c r="O64" s="83"/>
      <c r="P64" s="1"/>
    </row>
    <row r="65" customFormat="false" ht="30" hidden="false" customHeight="true" outlineLevel="0" collapsed="false">
      <c r="A65" s="1"/>
      <c r="B65" s="59" t="str">
        <f aca="false">IF('Συμβατικά ΦΣ'!B65&lt;&gt;"",'Συμβατικά ΦΣ'!B65,"")</f>
        <v/>
      </c>
      <c r="C65" s="77" t="str">
        <f aca="false">IF(B65&lt;&gt;"",'Συμβατικά ΦΣ'!G65 &amp; " -" &amp; 'Συμβατικά ΦΣ'!I65 &amp; "W","")</f>
        <v/>
      </c>
      <c r="D65" s="78"/>
      <c r="E65" s="78"/>
      <c r="F65" s="78"/>
      <c r="G65" s="78"/>
      <c r="H65" s="79"/>
      <c r="I65" s="80" t="str">
        <f aca="false">IF(B65&lt;&gt;"",'Συμβατικά ΦΣ'!H65,"")</f>
        <v/>
      </c>
      <c r="J65" s="80" t="str">
        <f aca="false">IF(C65&lt;&gt;"",ROUND('Γενικά Δεδομένα'!$I$14*I65,0),"")</f>
        <v/>
      </c>
      <c r="K65" s="81"/>
      <c r="L65" s="81"/>
      <c r="M65" s="82" t="str">
        <f aca="false">IF(K65&lt;&gt;"",ROUND(L65/K65,2),"")</f>
        <v/>
      </c>
      <c r="N65" s="82" t="str">
        <f aca="false">IF(D65&lt;&gt;"",SUMIF(fs_led,'Νέα ΦΣ'!D65,Βοήθεια!$E$39:$E$74),"")</f>
        <v/>
      </c>
      <c r="O65" s="83"/>
      <c r="P65" s="1"/>
    </row>
    <row r="66" customFormat="false" ht="30" hidden="false" customHeight="true" outlineLevel="0" collapsed="false">
      <c r="A66" s="1"/>
      <c r="B66" s="59" t="str">
        <f aca="false">IF('Συμβατικά ΦΣ'!B66&lt;&gt;"",'Συμβατικά ΦΣ'!B66,"")</f>
        <v/>
      </c>
      <c r="C66" s="77" t="str">
        <f aca="false">IF(B66&lt;&gt;"",'Συμβατικά ΦΣ'!G66 &amp; " -" &amp; 'Συμβατικά ΦΣ'!I66 &amp; "W","")</f>
        <v/>
      </c>
      <c r="D66" s="78"/>
      <c r="E66" s="78"/>
      <c r="F66" s="78"/>
      <c r="G66" s="78"/>
      <c r="H66" s="79"/>
      <c r="I66" s="80" t="str">
        <f aca="false">IF(B66&lt;&gt;"",'Συμβατικά ΦΣ'!H66,"")</f>
        <v/>
      </c>
      <c r="J66" s="80" t="str">
        <f aca="false">IF(C66&lt;&gt;"",ROUND('Γενικά Δεδομένα'!$I$14*I66,0),"")</f>
        <v/>
      </c>
      <c r="K66" s="81"/>
      <c r="L66" s="81"/>
      <c r="M66" s="82" t="str">
        <f aca="false">IF(K66&lt;&gt;"",ROUND(L66/K66,2),"")</f>
        <v/>
      </c>
      <c r="N66" s="82" t="str">
        <f aca="false">IF(D66&lt;&gt;"",SUMIF(fs_led,'Νέα ΦΣ'!D66,Βοήθεια!$E$39:$E$74),"")</f>
        <v/>
      </c>
      <c r="O66" s="83"/>
      <c r="P66" s="1"/>
    </row>
    <row r="67" customFormat="false" ht="30" hidden="false" customHeight="true" outlineLevel="0" collapsed="false">
      <c r="A67" s="1"/>
      <c r="B67" s="59" t="str">
        <f aca="false">IF('Συμβατικά ΦΣ'!B67&lt;&gt;"",'Συμβατικά ΦΣ'!B67,"")</f>
        <v/>
      </c>
      <c r="C67" s="77" t="str">
        <f aca="false">IF(B67&lt;&gt;"",'Συμβατικά ΦΣ'!G67 &amp; " -" &amp; 'Συμβατικά ΦΣ'!I67 &amp; "W","")</f>
        <v/>
      </c>
      <c r="D67" s="78"/>
      <c r="E67" s="78"/>
      <c r="F67" s="78"/>
      <c r="G67" s="78"/>
      <c r="H67" s="79"/>
      <c r="I67" s="80" t="str">
        <f aca="false">IF(B67&lt;&gt;"",'Συμβατικά ΦΣ'!H67,"")</f>
        <v/>
      </c>
      <c r="J67" s="80" t="str">
        <f aca="false">IF(C67&lt;&gt;"",ROUND('Γενικά Δεδομένα'!$I$14*I67,0),"")</f>
        <v/>
      </c>
      <c r="K67" s="81"/>
      <c r="L67" s="81"/>
      <c r="M67" s="82" t="str">
        <f aca="false">IF(K67&lt;&gt;"",ROUND(L67/K67,2),"")</f>
        <v/>
      </c>
      <c r="N67" s="82" t="str">
        <f aca="false">IF(D67&lt;&gt;"",SUMIF(fs_led,'Νέα ΦΣ'!D67,Βοήθεια!$E$39:$E$74),"")</f>
        <v/>
      </c>
      <c r="O67" s="83"/>
      <c r="P67" s="1"/>
    </row>
    <row r="68" customFormat="false" ht="30" hidden="false" customHeight="true" outlineLevel="0" collapsed="false">
      <c r="A68" s="1"/>
      <c r="B68" s="59" t="str">
        <f aca="false">IF('Συμβατικά ΦΣ'!B68&lt;&gt;"",'Συμβατικά ΦΣ'!B68,"")</f>
        <v/>
      </c>
      <c r="C68" s="77" t="str">
        <f aca="false">IF(B68&lt;&gt;"",'Συμβατικά ΦΣ'!G68 &amp; " -" &amp; 'Συμβατικά ΦΣ'!I68 &amp; "W","")</f>
        <v/>
      </c>
      <c r="D68" s="78"/>
      <c r="E68" s="78"/>
      <c r="F68" s="78"/>
      <c r="G68" s="78"/>
      <c r="H68" s="79"/>
      <c r="I68" s="80" t="str">
        <f aca="false">IF(B68&lt;&gt;"",'Συμβατικά ΦΣ'!H68,"")</f>
        <v/>
      </c>
      <c r="J68" s="80" t="str">
        <f aca="false">IF(C68&lt;&gt;"",ROUND('Γενικά Δεδομένα'!$I$14*I68,0),"")</f>
        <v/>
      </c>
      <c r="K68" s="81"/>
      <c r="L68" s="81"/>
      <c r="M68" s="82" t="str">
        <f aca="false">IF(K68&lt;&gt;"",ROUND(L68/K68,2),"")</f>
        <v/>
      </c>
      <c r="N68" s="82" t="str">
        <f aca="false">IF(D68&lt;&gt;"",SUMIF(fs_led,'Νέα ΦΣ'!D68,Βοήθεια!$E$39:$E$74),"")</f>
        <v/>
      </c>
      <c r="O68" s="83"/>
      <c r="P68" s="1"/>
    </row>
    <row r="69" customFormat="false" ht="30" hidden="false" customHeight="true" outlineLevel="0" collapsed="false">
      <c r="A69" s="1"/>
      <c r="B69" s="59" t="str">
        <f aca="false">IF('Συμβατικά ΦΣ'!B69&lt;&gt;"",'Συμβατικά ΦΣ'!B69,"")</f>
        <v/>
      </c>
      <c r="C69" s="77" t="str">
        <f aca="false">IF(B69&lt;&gt;"",'Συμβατικά ΦΣ'!G69 &amp; " -" &amp; 'Συμβατικά ΦΣ'!I69 &amp; "W","")</f>
        <v/>
      </c>
      <c r="D69" s="78"/>
      <c r="E69" s="78"/>
      <c r="F69" s="78"/>
      <c r="G69" s="78"/>
      <c r="H69" s="79"/>
      <c r="I69" s="80" t="str">
        <f aca="false">IF(B69&lt;&gt;"",'Συμβατικά ΦΣ'!H69,"")</f>
        <v/>
      </c>
      <c r="J69" s="80" t="str">
        <f aca="false">IF(C69&lt;&gt;"",ROUND('Γενικά Δεδομένα'!$I$14*I69,0),"")</f>
        <v/>
      </c>
      <c r="K69" s="81"/>
      <c r="L69" s="81"/>
      <c r="M69" s="82" t="str">
        <f aca="false">IF(K69&lt;&gt;"",ROUND(L69/K69,2),"")</f>
        <v/>
      </c>
      <c r="N69" s="82" t="str">
        <f aca="false">IF(D69&lt;&gt;"",SUMIF(fs_led,'Νέα ΦΣ'!D69,Βοήθεια!$E$39:$E$74),"")</f>
        <v/>
      </c>
      <c r="O69" s="83"/>
      <c r="P69" s="1"/>
    </row>
    <row r="70" customFormat="false" ht="30" hidden="false" customHeight="true" outlineLevel="0" collapsed="false">
      <c r="A70" s="1"/>
      <c r="B70" s="59" t="str">
        <f aca="false">IF('Συμβατικά ΦΣ'!B70&lt;&gt;"",'Συμβατικά ΦΣ'!B70,"")</f>
        <v/>
      </c>
      <c r="C70" s="77" t="str">
        <f aca="false">IF(B70&lt;&gt;"",'Συμβατικά ΦΣ'!G70 &amp; " -" &amp; 'Συμβατικά ΦΣ'!I70 &amp; "W","")</f>
        <v/>
      </c>
      <c r="D70" s="78"/>
      <c r="E70" s="78"/>
      <c r="F70" s="78"/>
      <c r="G70" s="78"/>
      <c r="H70" s="79"/>
      <c r="I70" s="80" t="str">
        <f aca="false">IF(B70&lt;&gt;"",'Συμβατικά ΦΣ'!H70,"")</f>
        <v/>
      </c>
      <c r="J70" s="80" t="str">
        <f aca="false">IF(C70&lt;&gt;"",ROUND('Γενικά Δεδομένα'!$I$14*I70,0),"")</f>
        <v/>
      </c>
      <c r="K70" s="81"/>
      <c r="L70" s="81"/>
      <c r="M70" s="82" t="str">
        <f aca="false">IF(K70&lt;&gt;"",ROUND(L70/K70,2),"")</f>
        <v/>
      </c>
      <c r="N70" s="82" t="str">
        <f aca="false">IF(D70&lt;&gt;"",SUMIF(fs_led,'Νέα ΦΣ'!D70,Βοήθεια!$E$39:$E$74),"")</f>
        <v/>
      </c>
      <c r="O70" s="83"/>
      <c r="P70" s="1"/>
    </row>
    <row r="71" customFormat="false" ht="30" hidden="false" customHeight="true" outlineLevel="0" collapsed="false">
      <c r="A71" s="1"/>
      <c r="B71" s="59" t="str">
        <f aca="false">IF('Συμβατικά ΦΣ'!B71&lt;&gt;"",'Συμβατικά ΦΣ'!B71,"")</f>
        <v/>
      </c>
      <c r="C71" s="77" t="str">
        <f aca="false">IF(B71&lt;&gt;"",'Συμβατικά ΦΣ'!G71 &amp; " -" &amp; 'Συμβατικά ΦΣ'!I71 &amp; "W","")</f>
        <v/>
      </c>
      <c r="D71" s="78"/>
      <c r="E71" s="78"/>
      <c r="F71" s="78"/>
      <c r="G71" s="78"/>
      <c r="H71" s="79"/>
      <c r="I71" s="80" t="str">
        <f aca="false">IF(B71&lt;&gt;"",'Συμβατικά ΦΣ'!H71,"")</f>
        <v/>
      </c>
      <c r="J71" s="80" t="str">
        <f aca="false">IF(C71&lt;&gt;"",ROUND('Γενικά Δεδομένα'!$I$14*I71,0),"")</f>
        <v/>
      </c>
      <c r="K71" s="81"/>
      <c r="L71" s="81"/>
      <c r="M71" s="82" t="str">
        <f aca="false">IF(K71&lt;&gt;"",ROUND(L71/K71,2),"")</f>
        <v/>
      </c>
      <c r="N71" s="82" t="str">
        <f aca="false">IF(D71&lt;&gt;"",SUMIF(fs_led,'Νέα ΦΣ'!D71,Βοήθεια!$E$39:$E$74),"")</f>
        <v/>
      </c>
      <c r="O71" s="83"/>
      <c r="P71" s="1"/>
    </row>
    <row r="72" customFormat="false" ht="30" hidden="false" customHeight="true" outlineLevel="0" collapsed="false">
      <c r="A72" s="1"/>
      <c r="B72" s="59" t="str">
        <f aca="false">IF('Συμβατικά ΦΣ'!B72&lt;&gt;"",'Συμβατικά ΦΣ'!B72,"")</f>
        <v/>
      </c>
      <c r="C72" s="77" t="str">
        <f aca="false">IF(B72&lt;&gt;"",'Συμβατικά ΦΣ'!G72 &amp; " -" &amp; 'Συμβατικά ΦΣ'!I72 &amp; "W","")</f>
        <v/>
      </c>
      <c r="D72" s="78"/>
      <c r="E72" s="78"/>
      <c r="F72" s="78"/>
      <c r="G72" s="78"/>
      <c r="H72" s="79"/>
      <c r="I72" s="80" t="str">
        <f aca="false">IF(B72&lt;&gt;"",'Συμβατικά ΦΣ'!H72,"")</f>
        <v/>
      </c>
      <c r="J72" s="80" t="str">
        <f aca="false">IF(C72&lt;&gt;"",ROUND('Γενικά Δεδομένα'!$I$14*I72,0),"")</f>
        <v/>
      </c>
      <c r="K72" s="81"/>
      <c r="L72" s="81"/>
      <c r="M72" s="82" t="str">
        <f aca="false">IF(K72&lt;&gt;"",ROUND(L72/K72,2),"")</f>
        <v/>
      </c>
      <c r="N72" s="82" t="str">
        <f aca="false">IF(D72&lt;&gt;"",SUMIF(fs_led,'Νέα ΦΣ'!D72,Βοήθεια!$E$39:$E$74),"")</f>
        <v/>
      </c>
      <c r="O72" s="83"/>
      <c r="P72" s="1"/>
    </row>
    <row r="73" customFormat="false" ht="30" hidden="false" customHeight="true" outlineLevel="0" collapsed="false">
      <c r="A73" s="1"/>
      <c r="B73" s="59" t="str">
        <f aca="false">IF('Συμβατικά ΦΣ'!B73&lt;&gt;"",'Συμβατικά ΦΣ'!B73,"")</f>
        <v/>
      </c>
      <c r="C73" s="77" t="str">
        <f aca="false">IF(B73&lt;&gt;"",'Συμβατικά ΦΣ'!G73 &amp; " -" &amp; 'Συμβατικά ΦΣ'!I73 &amp; "W","")</f>
        <v/>
      </c>
      <c r="D73" s="78"/>
      <c r="E73" s="78"/>
      <c r="F73" s="78"/>
      <c r="G73" s="78"/>
      <c r="H73" s="79"/>
      <c r="I73" s="80" t="str">
        <f aca="false">IF(B73&lt;&gt;"",'Συμβατικά ΦΣ'!H73,"")</f>
        <v/>
      </c>
      <c r="J73" s="80" t="str">
        <f aca="false">IF(C73&lt;&gt;"",ROUND('Γενικά Δεδομένα'!$I$14*I73,0),"")</f>
        <v/>
      </c>
      <c r="K73" s="81"/>
      <c r="L73" s="81"/>
      <c r="M73" s="82" t="str">
        <f aca="false">IF(K73&lt;&gt;"",ROUND(L73/K73,2),"")</f>
        <v/>
      </c>
      <c r="N73" s="82" t="str">
        <f aca="false">IF(D73&lt;&gt;"",SUMIF(fs_led,'Νέα ΦΣ'!D73,Βοήθεια!$E$39:$E$74),"")</f>
        <v/>
      </c>
      <c r="O73" s="83"/>
      <c r="P73" s="1"/>
    </row>
    <row r="74" customFormat="false" ht="30" hidden="false" customHeight="true" outlineLevel="0" collapsed="false">
      <c r="A74" s="1"/>
      <c r="B74" s="59" t="str">
        <f aca="false">IF('Συμβατικά ΦΣ'!B74&lt;&gt;"",'Συμβατικά ΦΣ'!B74,"")</f>
        <v/>
      </c>
      <c r="C74" s="77" t="str">
        <f aca="false">IF(B74&lt;&gt;"",'Συμβατικά ΦΣ'!G74 &amp; " -" &amp; 'Συμβατικά ΦΣ'!I74 &amp; "W","")</f>
        <v/>
      </c>
      <c r="D74" s="78"/>
      <c r="E74" s="78"/>
      <c r="F74" s="78"/>
      <c r="G74" s="78"/>
      <c r="H74" s="79"/>
      <c r="I74" s="80" t="str">
        <f aca="false">IF(B74&lt;&gt;"",'Συμβατικά ΦΣ'!H74,"")</f>
        <v/>
      </c>
      <c r="J74" s="80" t="str">
        <f aca="false">IF(C74&lt;&gt;"",ROUND('Γενικά Δεδομένα'!$I$14*I74,0),"")</f>
        <v/>
      </c>
      <c r="K74" s="81"/>
      <c r="L74" s="81"/>
      <c r="M74" s="82" t="str">
        <f aca="false">IF(K74&lt;&gt;"",ROUND(L74/K74,2),"")</f>
        <v/>
      </c>
      <c r="N74" s="82" t="str">
        <f aca="false">IF(D74&lt;&gt;"",SUMIF(fs_led,'Νέα ΦΣ'!D74,Βοήθεια!$E$39:$E$74),"")</f>
        <v/>
      </c>
      <c r="O74" s="83"/>
      <c r="P74" s="1"/>
    </row>
    <row r="75" customFormat="false" ht="30" hidden="false" customHeight="true" outlineLevel="0" collapsed="false">
      <c r="A75" s="1"/>
      <c r="B75" s="59" t="str">
        <f aca="false">IF('Συμβατικά ΦΣ'!B75&lt;&gt;"",'Συμβατικά ΦΣ'!B75,"")</f>
        <v/>
      </c>
      <c r="C75" s="77" t="str">
        <f aca="false">IF(B75&lt;&gt;"",'Συμβατικά ΦΣ'!G75 &amp; " -" &amp; 'Συμβατικά ΦΣ'!I75 &amp; "W","")</f>
        <v/>
      </c>
      <c r="D75" s="78"/>
      <c r="E75" s="78"/>
      <c r="F75" s="78"/>
      <c r="G75" s="78"/>
      <c r="H75" s="79"/>
      <c r="I75" s="80" t="str">
        <f aca="false">IF(B75&lt;&gt;"",'Συμβατικά ΦΣ'!H75,"")</f>
        <v/>
      </c>
      <c r="J75" s="80" t="str">
        <f aca="false">IF(C75&lt;&gt;"",ROUND('Γενικά Δεδομένα'!$I$14*I75,0),"")</f>
        <v/>
      </c>
      <c r="K75" s="81"/>
      <c r="L75" s="81"/>
      <c r="M75" s="82" t="str">
        <f aca="false">IF(K75&lt;&gt;"",ROUND(L75/K75,2),"")</f>
        <v/>
      </c>
      <c r="N75" s="82" t="str">
        <f aca="false">IF(D75&lt;&gt;"",SUMIF(fs_led,'Νέα ΦΣ'!D75,Βοήθεια!$E$39:$E$74),"")</f>
        <v/>
      </c>
      <c r="O75" s="83"/>
      <c r="P75" s="1"/>
    </row>
    <row r="76" customFormat="false" ht="30" hidden="false" customHeight="true" outlineLevel="0" collapsed="false">
      <c r="A76" s="1"/>
      <c r="B76" s="59" t="str">
        <f aca="false">IF('Συμβατικά ΦΣ'!B76&lt;&gt;"",'Συμβατικά ΦΣ'!B76,"")</f>
        <v/>
      </c>
      <c r="C76" s="77" t="str">
        <f aca="false">IF(B76&lt;&gt;"",'Συμβατικά ΦΣ'!G76 &amp; " -" &amp; 'Συμβατικά ΦΣ'!I76 &amp; "W","")</f>
        <v/>
      </c>
      <c r="D76" s="78"/>
      <c r="E76" s="78"/>
      <c r="F76" s="78"/>
      <c r="G76" s="78"/>
      <c r="H76" s="79"/>
      <c r="I76" s="80" t="str">
        <f aca="false">IF(B76&lt;&gt;"",'Συμβατικά ΦΣ'!H76,"")</f>
        <v/>
      </c>
      <c r="J76" s="80" t="str">
        <f aca="false">IF(C76&lt;&gt;"",ROUND('Γενικά Δεδομένα'!$I$14*I76,0),"")</f>
        <v/>
      </c>
      <c r="K76" s="81"/>
      <c r="L76" s="81"/>
      <c r="M76" s="82" t="str">
        <f aca="false">IF(K76&lt;&gt;"",ROUND(L76/K76,2),"")</f>
        <v/>
      </c>
      <c r="N76" s="82" t="str">
        <f aca="false">IF(D76&lt;&gt;"",SUMIF(fs_led,'Νέα ΦΣ'!D76,Βοήθεια!$E$39:$E$74),"")</f>
        <v/>
      </c>
      <c r="O76" s="83"/>
      <c r="P76" s="1"/>
    </row>
    <row r="77" customFormat="false" ht="30" hidden="false" customHeight="true" outlineLevel="0" collapsed="false">
      <c r="A77" s="1"/>
      <c r="B77" s="59" t="str">
        <f aca="false">IF('Συμβατικά ΦΣ'!B77&lt;&gt;"",'Συμβατικά ΦΣ'!B77,"")</f>
        <v/>
      </c>
      <c r="C77" s="77" t="str">
        <f aca="false">IF(B77&lt;&gt;"",'Συμβατικά ΦΣ'!G77 &amp; " -" &amp; 'Συμβατικά ΦΣ'!I77 &amp; "W","")</f>
        <v/>
      </c>
      <c r="D77" s="78"/>
      <c r="E77" s="78"/>
      <c r="F77" s="78"/>
      <c r="G77" s="78"/>
      <c r="H77" s="79"/>
      <c r="I77" s="80" t="str">
        <f aca="false">IF(B77&lt;&gt;"",'Συμβατικά ΦΣ'!H77,"")</f>
        <v/>
      </c>
      <c r="J77" s="80" t="str">
        <f aca="false">IF(C77&lt;&gt;"",ROUND('Γενικά Δεδομένα'!$I$14*I77,0),"")</f>
        <v/>
      </c>
      <c r="K77" s="81"/>
      <c r="L77" s="81"/>
      <c r="M77" s="82" t="str">
        <f aca="false">IF(K77&lt;&gt;"",ROUND(L77/K77,2),"")</f>
        <v/>
      </c>
      <c r="N77" s="82" t="str">
        <f aca="false">IF(D77&lt;&gt;"",SUMIF(fs_led,'Νέα ΦΣ'!D77,Βοήθεια!$E$39:$E$74),"")</f>
        <v/>
      </c>
      <c r="O77" s="83"/>
      <c r="P77" s="1"/>
    </row>
    <row r="78" customFormat="false" ht="30" hidden="false" customHeight="true" outlineLevel="0" collapsed="false">
      <c r="A78" s="1"/>
      <c r="B78" s="59" t="str">
        <f aca="false">IF('Συμβατικά ΦΣ'!B78&lt;&gt;"",'Συμβατικά ΦΣ'!B78,"")</f>
        <v/>
      </c>
      <c r="C78" s="77" t="str">
        <f aca="false">IF(B78&lt;&gt;"",'Συμβατικά ΦΣ'!G78 &amp; " -" &amp; 'Συμβατικά ΦΣ'!I78 &amp; "W","")</f>
        <v/>
      </c>
      <c r="D78" s="78"/>
      <c r="E78" s="78"/>
      <c r="F78" s="78"/>
      <c r="G78" s="78"/>
      <c r="H78" s="79"/>
      <c r="I78" s="80" t="str">
        <f aca="false">IF(B78&lt;&gt;"",'Συμβατικά ΦΣ'!H78,"")</f>
        <v/>
      </c>
      <c r="J78" s="80" t="str">
        <f aca="false">IF(C78&lt;&gt;"",ROUND('Γενικά Δεδομένα'!$I$14*I78,0),"")</f>
        <v/>
      </c>
      <c r="K78" s="81"/>
      <c r="L78" s="81"/>
      <c r="M78" s="82" t="str">
        <f aca="false">IF(K78&lt;&gt;"",ROUND(L78/K78,2),"")</f>
        <v/>
      </c>
      <c r="N78" s="82" t="str">
        <f aca="false">IF(D78&lt;&gt;"",SUMIF(fs_led,'Νέα ΦΣ'!D78,Βοήθεια!$E$39:$E$74),"")</f>
        <v/>
      </c>
      <c r="O78" s="83"/>
      <c r="P78" s="1"/>
    </row>
    <row r="79" customFormat="false" ht="30" hidden="false" customHeight="true" outlineLevel="0" collapsed="false">
      <c r="A79" s="1"/>
      <c r="B79" s="59" t="str">
        <f aca="false">IF('Συμβατικά ΦΣ'!B79&lt;&gt;"",'Συμβατικά ΦΣ'!B79,"")</f>
        <v/>
      </c>
      <c r="C79" s="77" t="str">
        <f aca="false">IF(B79&lt;&gt;"",'Συμβατικά ΦΣ'!G79 &amp; " -" &amp; 'Συμβατικά ΦΣ'!I79 &amp; "W","")</f>
        <v/>
      </c>
      <c r="D79" s="78"/>
      <c r="E79" s="78"/>
      <c r="F79" s="78"/>
      <c r="G79" s="78"/>
      <c r="H79" s="79"/>
      <c r="I79" s="80" t="str">
        <f aca="false">IF(B79&lt;&gt;"",'Συμβατικά ΦΣ'!H79,"")</f>
        <v/>
      </c>
      <c r="J79" s="80" t="str">
        <f aca="false">IF(C79&lt;&gt;"",ROUND('Γενικά Δεδομένα'!$I$14*I79,0),"")</f>
        <v/>
      </c>
      <c r="K79" s="81"/>
      <c r="L79" s="81"/>
      <c r="M79" s="82" t="str">
        <f aca="false">IF(K79&lt;&gt;"",ROUND(L79/K79,2),"")</f>
        <v/>
      </c>
      <c r="N79" s="82" t="str">
        <f aca="false">IF(D79&lt;&gt;"",SUMIF(fs_led,'Νέα ΦΣ'!D79,Βοήθεια!$E$39:$E$74),"")</f>
        <v/>
      </c>
      <c r="O79" s="83"/>
      <c r="P79" s="1"/>
    </row>
    <row r="80" customFormat="false" ht="30" hidden="false" customHeight="true" outlineLevel="0" collapsed="false">
      <c r="A80" s="1"/>
      <c r="B80" s="59" t="str">
        <f aca="false">IF('Συμβατικά ΦΣ'!B80&lt;&gt;"",'Συμβατικά ΦΣ'!B80,"")</f>
        <v/>
      </c>
      <c r="C80" s="77" t="str">
        <f aca="false">IF(B80&lt;&gt;"",'Συμβατικά ΦΣ'!G80 &amp; " -" &amp; 'Συμβατικά ΦΣ'!I80 &amp; "W","")</f>
        <v/>
      </c>
      <c r="D80" s="78"/>
      <c r="E80" s="78"/>
      <c r="F80" s="78"/>
      <c r="G80" s="78"/>
      <c r="H80" s="79"/>
      <c r="I80" s="80" t="str">
        <f aca="false">IF(B80&lt;&gt;"",'Συμβατικά ΦΣ'!H80,"")</f>
        <v/>
      </c>
      <c r="J80" s="80" t="str">
        <f aca="false">IF(C80&lt;&gt;"",ROUND('Γενικά Δεδομένα'!$I$14*I80,0),"")</f>
        <v/>
      </c>
      <c r="K80" s="81"/>
      <c r="L80" s="81"/>
      <c r="M80" s="82" t="str">
        <f aca="false">IF(K80&lt;&gt;"",ROUND(L80/K80,2),"")</f>
        <v/>
      </c>
      <c r="N80" s="82" t="str">
        <f aca="false">IF(D80&lt;&gt;"",SUMIF(fs_led,'Νέα ΦΣ'!D80,Βοήθεια!$E$39:$E$74),"")</f>
        <v/>
      </c>
      <c r="O80" s="83"/>
      <c r="P80" s="1"/>
    </row>
    <row r="81" customFormat="false" ht="30" hidden="false" customHeight="true" outlineLevel="0" collapsed="false">
      <c r="A81" s="1"/>
      <c r="B81" s="59" t="str">
        <f aca="false">IF('Συμβατικά ΦΣ'!B81&lt;&gt;"",'Συμβατικά ΦΣ'!B81,"")</f>
        <v/>
      </c>
      <c r="C81" s="77" t="str">
        <f aca="false">IF(B81&lt;&gt;"",'Συμβατικά ΦΣ'!G81 &amp; " -" &amp; 'Συμβατικά ΦΣ'!I81 &amp; "W","")</f>
        <v/>
      </c>
      <c r="D81" s="78"/>
      <c r="E81" s="78"/>
      <c r="F81" s="78"/>
      <c r="G81" s="78"/>
      <c r="H81" s="79"/>
      <c r="I81" s="80" t="str">
        <f aca="false">IF(B81&lt;&gt;"",'Συμβατικά ΦΣ'!H81,"")</f>
        <v/>
      </c>
      <c r="J81" s="80" t="str">
        <f aca="false">IF(C81&lt;&gt;"",ROUND('Γενικά Δεδομένα'!$I$14*I81,0),"")</f>
        <v/>
      </c>
      <c r="K81" s="81"/>
      <c r="L81" s="81"/>
      <c r="M81" s="82" t="str">
        <f aca="false">IF(K81&lt;&gt;"",ROUND(L81/K81,2),"")</f>
        <v/>
      </c>
      <c r="N81" s="82" t="str">
        <f aca="false">IF(D81&lt;&gt;"",SUMIF(fs_led,'Νέα ΦΣ'!D81,Βοήθεια!$E$39:$E$74),"")</f>
        <v/>
      </c>
      <c r="O81" s="83"/>
      <c r="P81" s="1"/>
    </row>
    <row r="82" customFormat="false" ht="30" hidden="false" customHeight="true" outlineLevel="0" collapsed="false">
      <c r="A82" s="1"/>
      <c r="B82" s="59" t="str">
        <f aca="false">IF('Συμβατικά ΦΣ'!B82&lt;&gt;"",'Συμβατικά ΦΣ'!B82,"")</f>
        <v/>
      </c>
      <c r="C82" s="77" t="str">
        <f aca="false">IF(B82&lt;&gt;"",'Συμβατικά ΦΣ'!G82 &amp; " -" &amp; 'Συμβατικά ΦΣ'!I82 &amp; "W","")</f>
        <v/>
      </c>
      <c r="D82" s="78"/>
      <c r="E82" s="78"/>
      <c r="F82" s="78"/>
      <c r="G82" s="78"/>
      <c r="H82" s="79"/>
      <c r="I82" s="80" t="str">
        <f aca="false">IF(B82&lt;&gt;"",'Συμβατικά ΦΣ'!H82,"")</f>
        <v/>
      </c>
      <c r="J82" s="80" t="str">
        <f aca="false">IF(C82&lt;&gt;"",ROUND('Γενικά Δεδομένα'!$I$14*I82,0),"")</f>
        <v/>
      </c>
      <c r="K82" s="81"/>
      <c r="L82" s="81"/>
      <c r="M82" s="82" t="str">
        <f aca="false">IF(K82&lt;&gt;"",ROUND(L82/K82,2),"")</f>
        <v/>
      </c>
      <c r="N82" s="82" t="str">
        <f aca="false">IF(D82&lt;&gt;"",SUMIF(fs_led,'Νέα ΦΣ'!D82,Βοήθεια!$E$39:$E$74),"")</f>
        <v/>
      </c>
      <c r="O82" s="83"/>
      <c r="P82" s="1"/>
    </row>
    <row r="83" customFormat="false" ht="30" hidden="false" customHeight="true" outlineLevel="0" collapsed="false">
      <c r="A83" s="1"/>
      <c r="B83" s="59" t="str">
        <f aca="false">IF('Συμβατικά ΦΣ'!B83&lt;&gt;"",'Συμβατικά ΦΣ'!B83,"")</f>
        <v/>
      </c>
      <c r="C83" s="77" t="str">
        <f aca="false">IF(B83&lt;&gt;"",'Συμβατικά ΦΣ'!G83 &amp; " -" &amp; 'Συμβατικά ΦΣ'!I83 &amp; "W","")</f>
        <v/>
      </c>
      <c r="D83" s="78"/>
      <c r="E83" s="78"/>
      <c r="F83" s="78"/>
      <c r="G83" s="78"/>
      <c r="H83" s="79"/>
      <c r="I83" s="80" t="str">
        <f aca="false">IF(B83&lt;&gt;"",'Συμβατικά ΦΣ'!H83,"")</f>
        <v/>
      </c>
      <c r="J83" s="80" t="str">
        <f aca="false">IF(C83&lt;&gt;"",ROUND('Γενικά Δεδομένα'!$I$14*I83,0),"")</f>
        <v/>
      </c>
      <c r="K83" s="81"/>
      <c r="L83" s="81"/>
      <c r="M83" s="82" t="str">
        <f aca="false">IF(K83&lt;&gt;"",ROUND(L83/K83,2),"")</f>
        <v/>
      </c>
      <c r="N83" s="82" t="str">
        <f aca="false">IF(D83&lt;&gt;"",SUMIF(fs_led,'Νέα ΦΣ'!D83,Βοήθεια!$E$39:$E$74),"")</f>
        <v/>
      </c>
      <c r="O83" s="83"/>
      <c r="P83" s="1"/>
    </row>
    <row r="84" customFormat="false" ht="30" hidden="false" customHeight="true" outlineLevel="0" collapsed="false">
      <c r="A84" s="1"/>
      <c r="B84" s="59" t="str">
        <f aca="false">IF('Συμβατικά ΦΣ'!B84&lt;&gt;"",'Συμβατικά ΦΣ'!B84,"")</f>
        <v/>
      </c>
      <c r="C84" s="77" t="str">
        <f aca="false">IF(B84&lt;&gt;"",'Συμβατικά ΦΣ'!G84 &amp; " -" &amp; 'Συμβατικά ΦΣ'!I84 &amp; "W","")</f>
        <v/>
      </c>
      <c r="D84" s="78"/>
      <c r="E84" s="78"/>
      <c r="F84" s="78"/>
      <c r="G84" s="78"/>
      <c r="H84" s="79"/>
      <c r="I84" s="80" t="str">
        <f aca="false">IF(B84&lt;&gt;"",'Συμβατικά ΦΣ'!H84,"")</f>
        <v/>
      </c>
      <c r="J84" s="80" t="str">
        <f aca="false">IF(C84&lt;&gt;"",ROUND('Γενικά Δεδομένα'!$I$14*I84,0),"")</f>
        <v/>
      </c>
      <c r="K84" s="81"/>
      <c r="L84" s="81"/>
      <c r="M84" s="82" t="str">
        <f aca="false">IF(K84&lt;&gt;"",ROUND(L84/K84,2),"")</f>
        <v/>
      </c>
      <c r="N84" s="82" t="str">
        <f aca="false">IF(D84&lt;&gt;"",SUMIF(fs_led,'Νέα ΦΣ'!D84,Βοήθεια!$E$39:$E$74),"")</f>
        <v/>
      </c>
      <c r="O84" s="83"/>
      <c r="P84" s="1"/>
    </row>
    <row r="85" customFormat="false" ht="30" hidden="false" customHeight="true" outlineLevel="0" collapsed="false">
      <c r="A85" s="1"/>
      <c r="B85" s="59" t="str">
        <f aca="false">IF('Συμβατικά ΦΣ'!B85&lt;&gt;"",'Συμβατικά ΦΣ'!B85,"")</f>
        <v/>
      </c>
      <c r="C85" s="77" t="str">
        <f aca="false">IF(B85&lt;&gt;"",'Συμβατικά ΦΣ'!G85 &amp; " -" &amp; 'Συμβατικά ΦΣ'!I85 &amp; "W","")</f>
        <v/>
      </c>
      <c r="D85" s="78"/>
      <c r="E85" s="78"/>
      <c r="F85" s="78"/>
      <c r="G85" s="78"/>
      <c r="H85" s="79"/>
      <c r="I85" s="80" t="str">
        <f aca="false">IF(B85&lt;&gt;"",'Συμβατικά ΦΣ'!H85,"")</f>
        <v/>
      </c>
      <c r="J85" s="80" t="str">
        <f aca="false">IF(C85&lt;&gt;"",ROUND('Γενικά Δεδομένα'!$I$14*I85,0),"")</f>
        <v/>
      </c>
      <c r="K85" s="81"/>
      <c r="L85" s="81"/>
      <c r="M85" s="82" t="str">
        <f aca="false">IF(K85&lt;&gt;"",ROUND(L85/K85,2),"")</f>
        <v/>
      </c>
      <c r="N85" s="82" t="str">
        <f aca="false">IF(D85&lt;&gt;"",SUMIF(fs_led,'Νέα ΦΣ'!D85,Βοήθεια!$E$39:$E$74),"")</f>
        <v/>
      </c>
      <c r="O85" s="83"/>
      <c r="P85" s="1"/>
    </row>
    <row r="86" customFormat="false" ht="30" hidden="false" customHeight="true" outlineLevel="0" collapsed="false">
      <c r="A86" s="1"/>
      <c r="B86" s="59" t="str">
        <f aca="false">IF('Συμβατικά ΦΣ'!B86&lt;&gt;"",'Συμβατικά ΦΣ'!B86,"")</f>
        <v/>
      </c>
      <c r="C86" s="77" t="str">
        <f aca="false">IF(B86&lt;&gt;"",'Συμβατικά ΦΣ'!G86 &amp; " -" &amp; 'Συμβατικά ΦΣ'!I86 &amp; "W","")</f>
        <v/>
      </c>
      <c r="D86" s="78"/>
      <c r="E86" s="78"/>
      <c r="F86" s="78"/>
      <c r="G86" s="78"/>
      <c r="H86" s="79"/>
      <c r="I86" s="80" t="str">
        <f aca="false">IF(B86&lt;&gt;"",'Συμβατικά ΦΣ'!H86,"")</f>
        <v/>
      </c>
      <c r="J86" s="80" t="str">
        <f aca="false">IF(C86&lt;&gt;"",ROUND('Γενικά Δεδομένα'!$I$14*I86,0),"")</f>
        <v/>
      </c>
      <c r="K86" s="81"/>
      <c r="L86" s="81"/>
      <c r="M86" s="82" t="str">
        <f aca="false">IF(K86&lt;&gt;"",ROUND(L86/K86,2),"")</f>
        <v/>
      </c>
      <c r="N86" s="82" t="str">
        <f aca="false">IF(D86&lt;&gt;"",SUMIF(fs_led,'Νέα ΦΣ'!D86,Βοήθεια!$E$39:$E$74),"")</f>
        <v/>
      </c>
      <c r="O86" s="83"/>
      <c r="P86" s="1"/>
    </row>
    <row r="87" customFormat="false" ht="30" hidden="false" customHeight="true" outlineLevel="0" collapsed="false">
      <c r="A87" s="1"/>
      <c r="B87" s="59" t="str">
        <f aca="false">IF('Συμβατικά ΦΣ'!B87&lt;&gt;"",'Συμβατικά ΦΣ'!B87,"")</f>
        <v/>
      </c>
      <c r="C87" s="77" t="str">
        <f aca="false">IF(B87&lt;&gt;"",'Συμβατικά ΦΣ'!G87 &amp; " -" &amp; 'Συμβατικά ΦΣ'!I87 &amp; "W","")</f>
        <v/>
      </c>
      <c r="D87" s="78"/>
      <c r="E87" s="78"/>
      <c r="F87" s="78"/>
      <c r="G87" s="78"/>
      <c r="H87" s="79"/>
      <c r="I87" s="80" t="str">
        <f aca="false">IF(B87&lt;&gt;"",'Συμβατικά ΦΣ'!H87,"")</f>
        <v/>
      </c>
      <c r="J87" s="80" t="str">
        <f aca="false">IF(C87&lt;&gt;"",ROUND('Γενικά Δεδομένα'!$I$14*I87,0),"")</f>
        <v/>
      </c>
      <c r="K87" s="81"/>
      <c r="L87" s="81"/>
      <c r="M87" s="82" t="str">
        <f aca="false">IF(K87&lt;&gt;"",ROUND(L87/K87,2),"")</f>
        <v/>
      </c>
      <c r="N87" s="82" t="str">
        <f aca="false">IF(D87&lt;&gt;"",SUMIF(fs_led,'Νέα ΦΣ'!D87,Βοήθεια!$E$39:$E$74),"")</f>
        <v/>
      </c>
      <c r="O87" s="83"/>
      <c r="P87" s="1"/>
    </row>
    <row r="88" customFormat="false" ht="30" hidden="false" customHeight="true" outlineLevel="0" collapsed="false">
      <c r="A88" s="1"/>
      <c r="B88" s="59" t="str">
        <f aca="false">IF('Συμβατικά ΦΣ'!B88&lt;&gt;"",'Συμβατικά ΦΣ'!B88,"")</f>
        <v/>
      </c>
      <c r="C88" s="77" t="str">
        <f aca="false">IF(B88&lt;&gt;"",'Συμβατικά ΦΣ'!G88 &amp; " -" &amp; 'Συμβατικά ΦΣ'!I88 &amp; "W","")</f>
        <v/>
      </c>
      <c r="D88" s="78"/>
      <c r="E88" s="78"/>
      <c r="F88" s="78"/>
      <c r="G88" s="78"/>
      <c r="H88" s="79"/>
      <c r="I88" s="80" t="str">
        <f aca="false">IF(B88&lt;&gt;"",'Συμβατικά ΦΣ'!H88,"")</f>
        <v/>
      </c>
      <c r="J88" s="80" t="str">
        <f aca="false">IF(C88&lt;&gt;"",ROUND('Γενικά Δεδομένα'!$I$14*I88,0),"")</f>
        <v/>
      </c>
      <c r="K88" s="81"/>
      <c r="L88" s="81"/>
      <c r="M88" s="82" t="str">
        <f aca="false">IF(K88&lt;&gt;"",ROUND(L88/K88,2),"")</f>
        <v/>
      </c>
      <c r="N88" s="82" t="str">
        <f aca="false">IF(D88&lt;&gt;"",SUMIF(fs_led,'Νέα ΦΣ'!D88,Βοήθεια!$E$39:$E$74),"")</f>
        <v/>
      </c>
      <c r="O88" s="83"/>
      <c r="P88" s="1"/>
    </row>
    <row r="89" customFormat="false" ht="30" hidden="false" customHeight="true" outlineLevel="0" collapsed="false">
      <c r="A89" s="1"/>
      <c r="B89" s="59" t="str">
        <f aca="false">IF('Συμβατικά ΦΣ'!B89&lt;&gt;"",'Συμβατικά ΦΣ'!B89,"")</f>
        <v/>
      </c>
      <c r="C89" s="77" t="str">
        <f aca="false">IF(B89&lt;&gt;"",'Συμβατικά ΦΣ'!G89 &amp; " -" &amp; 'Συμβατικά ΦΣ'!I89 &amp; "W","")</f>
        <v/>
      </c>
      <c r="D89" s="78"/>
      <c r="E89" s="78"/>
      <c r="F89" s="78"/>
      <c r="G89" s="78"/>
      <c r="H89" s="79"/>
      <c r="I89" s="80" t="str">
        <f aca="false">IF(B89&lt;&gt;"",'Συμβατικά ΦΣ'!H89,"")</f>
        <v/>
      </c>
      <c r="J89" s="80" t="str">
        <f aca="false">IF(C89&lt;&gt;"",ROUND('Γενικά Δεδομένα'!$I$14*I89,0),"")</f>
        <v/>
      </c>
      <c r="K89" s="81"/>
      <c r="L89" s="81"/>
      <c r="M89" s="82" t="str">
        <f aca="false">IF(K89&lt;&gt;"",ROUND(L89/K89,2),"")</f>
        <v/>
      </c>
      <c r="N89" s="82" t="str">
        <f aca="false">IF(D89&lt;&gt;"",SUMIF(fs_led,'Νέα ΦΣ'!D89,Βοήθεια!$E$39:$E$74),"")</f>
        <v/>
      </c>
      <c r="O89" s="83"/>
      <c r="P89" s="1"/>
    </row>
    <row r="90" customFormat="false" ht="30" hidden="false" customHeight="true" outlineLevel="0" collapsed="false">
      <c r="A90" s="1"/>
      <c r="B90" s="59" t="str">
        <f aca="false">IF('Συμβατικά ΦΣ'!B90&lt;&gt;"",'Συμβατικά ΦΣ'!B90,"")</f>
        <v/>
      </c>
      <c r="C90" s="77" t="str">
        <f aca="false">IF(B90&lt;&gt;"",'Συμβατικά ΦΣ'!G90 &amp; " -" &amp; 'Συμβατικά ΦΣ'!I90 &amp; "W","")</f>
        <v/>
      </c>
      <c r="D90" s="78"/>
      <c r="E90" s="78"/>
      <c r="F90" s="78"/>
      <c r="G90" s="78"/>
      <c r="H90" s="79"/>
      <c r="I90" s="80" t="str">
        <f aca="false">IF(B90&lt;&gt;"",'Συμβατικά ΦΣ'!H90,"")</f>
        <v/>
      </c>
      <c r="J90" s="80" t="str">
        <f aca="false">IF(C90&lt;&gt;"",ROUND('Γενικά Δεδομένα'!$I$14*I90,0),"")</f>
        <v/>
      </c>
      <c r="K90" s="81"/>
      <c r="L90" s="81"/>
      <c r="M90" s="82" t="str">
        <f aca="false">IF(K90&lt;&gt;"",ROUND(L90/K90,2),"")</f>
        <v/>
      </c>
      <c r="N90" s="82" t="str">
        <f aca="false">IF(D90&lt;&gt;"",SUMIF(fs_led,'Νέα ΦΣ'!D90,Βοήθεια!$E$39:$E$74),"")</f>
        <v/>
      </c>
      <c r="O90" s="83"/>
      <c r="P90" s="1"/>
    </row>
    <row r="91" customFormat="false" ht="30" hidden="false" customHeight="true" outlineLevel="0" collapsed="false">
      <c r="A91" s="1"/>
      <c r="B91" s="59" t="str">
        <f aca="false">IF('Συμβατικά ΦΣ'!B91&lt;&gt;"",'Συμβατικά ΦΣ'!B91,"")</f>
        <v/>
      </c>
      <c r="C91" s="77" t="str">
        <f aca="false">IF(B91&lt;&gt;"",'Συμβατικά ΦΣ'!G91 &amp; " -" &amp; 'Συμβατικά ΦΣ'!I91 &amp; "W","")</f>
        <v/>
      </c>
      <c r="D91" s="78"/>
      <c r="E91" s="78"/>
      <c r="F91" s="78"/>
      <c r="G91" s="78"/>
      <c r="H91" s="79"/>
      <c r="I91" s="80" t="str">
        <f aca="false">IF(B91&lt;&gt;"",'Συμβατικά ΦΣ'!H91,"")</f>
        <v/>
      </c>
      <c r="J91" s="80" t="str">
        <f aca="false">IF(C91&lt;&gt;"",ROUND('Γενικά Δεδομένα'!$I$14*I91,0),"")</f>
        <v/>
      </c>
      <c r="K91" s="81"/>
      <c r="L91" s="81"/>
      <c r="M91" s="82" t="str">
        <f aca="false">IF(K91&lt;&gt;"",ROUND(L91/K91,2),"")</f>
        <v/>
      </c>
      <c r="N91" s="82" t="str">
        <f aca="false">IF(D91&lt;&gt;"",SUMIF(fs_led,'Νέα ΦΣ'!D91,Βοήθεια!$E$39:$E$74),"")</f>
        <v/>
      </c>
      <c r="O91" s="83"/>
      <c r="P91" s="1"/>
    </row>
    <row r="92" customFormat="false" ht="30" hidden="false" customHeight="true" outlineLevel="0" collapsed="false">
      <c r="A92" s="1"/>
      <c r="B92" s="59" t="str">
        <f aca="false">IF('Συμβατικά ΦΣ'!B92&lt;&gt;"",'Συμβατικά ΦΣ'!B92,"")</f>
        <v/>
      </c>
      <c r="C92" s="77" t="str">
        <f aca="false">IF(B92&lt;&gt;"",'Συμβατικά ΦΣ'!G92 &amp; " -" &amp; 'Συμβατικά ΦΣ'!I92 &amp; "W","")</f>
        <v/>
      </c>
      <c r="D92" s="78"/>
      <c r="E92" s="78"/>
      <c r="F92" s="78"/>
      <c r="G92" s="78"/>
      <c r="H92" s="79"/>
      <c r="I92" s="80" t="str">
        <f aca="false">IF(B92&lt;&gt;"",'Συμβατικά ΦΣ'!H92,"")</f>
        <v/>
      </c>
      <c r="J92" s="80" t="str">
        <f aca="false">IF(C92&lt;&gt;"",ROUND('Γενικά Δεδομένα'!$I$14*I92,0),"")</f>
        <v/>
      </c>
      <c r="K92" s="81"/>
      <c r="L92" s="81"/>
      <c r="M92" s="82" t="str">
        <f aca="false">IF(K92&lt;&gt;"",ROUND(L92/K92,2),"")</f>
        <v/>
      </c>
      <c r="N92" s="82" t="str">
        <f aca="false">IF(D92&lt;&gt;"",SUMIF(fs_led,'Νέα ΦΣ'!D92,Βοήθεια!$E$39:$E$74),"")</f>
        <v/>
      </c>
      <c r="O92" s="83"/>
      <c r="P92" s="1"/>
    </row>
    <row r="93" customFormat="false" ht="30" hidden="false" customHeight="true" outlineLevel="0" collapsed="false">
      <c r="A93" s="1"/>
      <c r="B93" s="59" t="str">
        <f aca="false">IF('Συμβατικά ΦΣ'!B93&lt;&gt;"",'Συμβατικά ΦΣ'!B93,"")</f>
        <v/>
      </c>
      <c r="C93" s="77" t="str">
        <f aca="false">IF(B93&lt;&gt;"",'Συμβατικά ΦΣ'!G93 &amp; " -" &amp; 'Συμβατικά ΦΣ'!I93 &amp; "W","")</f>
        <v/>
      </c>
      <c r="D93" s="78"/>
      <c r="E93" s="78"/>
      <c r="F93" s="78"/>
      <c r="G93" s="78"/>
      <c r="H93" s="79"/>
      <c r="I93" s="80" t="str">
        <f aca="false">IF(B93&lt;&gt;"",'Συμβατικά ΦΣ'!H93,"")</f>
        <v/>
      </c>
      <c r="J93" s="80" t="str">
        <f aca="false">IF(C93&lt;&gt;"",ROUND('Γενικά Δεδομένα'!$I$14*I93,0),"")</f>
        <v/>
      </c>
      <c r="K93" s="81"/>
      <c r="L93" s="81"/>
      <c r="M93" s="82" t="str">
        <f aca="false">IF(K93&lt;&gt;"",ROUND(L93/K93,2),"")</f>
        <v/>
      </c>
      <c r="N93" s="82" t="str">
        <f aca="false">IF(D93&lt;&gt;"",SUMIF(fs_led,'Νέα ΦΣ'!D93,Βοήθεια!$E$39:$E$74),"")</f>
        <v/>
      </c>
      <c r="O93" s="83"/>
      <c r="P93" s="1"/>
    </row>
    <row r="94" customFormat="false" ht="30" hidden="false" customHeight="true" outlineLevel="0" collapsed="false">
      <c r="A94" s="1"/>
      <c r="B94" s="59" t="str">
        <f aca="false">IF('Συμβατικά ΦΣ'!B94&lt;&gt;"",'Συμβατικά ΦΣ'!B94,"")</f>
        <v/>
      </c>
      <c r="C94" s="77" t="str">
        <f aca="false">IF(B94&lt;&gt;"",'Συμβατικά ΦΣ'!G94 &amp; " -" &amp; 'Συμβατικά ΦΣ'!I94 &amp; "W","")</f>
        <v/>
      </c>
      <c r="D94" s="78"/>
      <c r="E94" s="78"/>
      <c r="F94" s="78"/>
      <c r="G94" s="78"/>
      <c r="H94" s="79"/>
      <c r="I94" s="80" t="str">
        <f aca="false">IF(B94&lt;&gt;"",'Συμβατικά ΦΣ'!H94,"")</f>
        <v/>
      </c>
      <c r="J94" s="80" t="str">
        <f aca="false">IF(C94&lt;&gt;"",ROUND('Γενικά Δεδομένα'!$I$14*I94,0),"")</f>
        <v/>
      </c>
      <c r="K94" s="81"/>
      <c r="L94" s="81"/>
      <c r="M94" s="82" t="str">
        <f aca="false">IF(K94&lt;&gt;"",ROUND(L94/K94,2),"")</f>
        <v/>
      </c>
      <c r="N94" s="82" t="str">
        <f aca="false">IF(D94&lt;&gt;"",SUMIF(fs_led,'Νέα ΦΣ'!D94,Βοήθεια!$E$39:$E$74),"")</f>
        <v/>
      </c>
      <c r="O94" s="83"/>
      <c r="P94" s="1"/>
    </row>
    <row r="95" customFormat="false" ht="30" hidden="false" customHeight="true" outlineLevel="0" collapsed="false">
      <c r="A95" s="1"/>
      <c r="B95" s="59" t="str">
        <f aca="false">IF('Συμβατικά ΦΣ'!B95&lt;&gt;"",'Συμβατικά ΦΣ'!B95,"")</f>
        <v/>
      </c>
      <c r="C95" s="77" t="str">
        <f aca="false">IF(B95&lt;&gt;"",'Συμβατικά ΦΣ'!G95 &amp; " -" &amp; 'Συμβατικά ΦΣ'!I95 &amp; "W","")</f>
        <v/>
      </c>
      <c r="D95" s="78"/>
      <c r="E95" s="78"/>
      <c r="F95" s="78"/>
      <c r="G95" s="78"/>
      <c r="H95" s="79"/>
      <c r="I95" s="80" t="str">
        <f aca="false">IF(B95&lt;&gt;"",'Συμβατικά ΦΣ'!H95,"")</f>
        <v/>
      </c>
      <c r="J95" s="80" t="str">
        <f aca="false">IF(C95&lt;&gt;"",ROUND('Γενικά Δεδομένα'!$I$14*I95,0),"")</f>
        <v/>
      </c>
      <c r="K95" s="81"/>
      <c r="L95" s="81"/>
      <c r="M95" s="82" t="str">
        <f aca="false">IF(K95&lt;&gt;"",ROUND(L95/K95,2),"")</f>
        <v/>
      </c>
      <c r="N95" s="82" t="str">
        <f aca="false">IF(D95&lt;&gt;"",SUMIF(fs_led,'Νέα ΦΣ'!D95,Βοήθεια!$E$39:$E$74),"")</f>
        <v/>
      </c>
      <c r="O95" s="83"/>
      <c r="P95" s="1"/>
    </row>
    <row r="96" customFormat="false" ht="30" hidden="false" customHeight="true" outlineLevel="0" collapsed="false">
      <c r="A96" s="1"/>
      <c r="B96" s="59" t="str">
        <f aca="false">IF('Συμβατικά ΦΣ'!B96&lt;&gt;"",'Συμβατικά ΦΣ'!B96,"")</f>
        <v/>
      </c>
      <c r="C96" s="77" t="str">
        <f aca="false">IF(B96&lt;&gt;"",'Συμβατικά ΦΣ'!G96 &amp; " -" &amp; 'Συμβατικά ΦΣ'!I96 &amp; "W","")</f>
        <v/>
      </c>
      <c r="D96" s="78"/>
      <c r="E96" s="78"/>
      <c r="F96" s="78"/>
      <c r="G96" s="78"/>
      <c r="H96" s="79"/>
      <c r="I96" s="80" t="str">
        <f aca="false">IF(B96&lt;&gt;"",'Συμβατικά ΦΣ'!H96,"")</f>
        <v/>
      </c>
      <c r="J96" s="80" t="str">
        <f aca="false">IF(C96&lt;&gt;"",ROUND('Γενικά Δεδομένα'!$I$14*I96,0),"")</f>
        <v/>
      </c>
      <c r="K96" s="81"/>
      <c r="L96" s="81"/>
      <c r="M96" s="82" t="str">
        <f aca="false">IF(K96&lt;&gt;"",ROUND(L96/K96,2),"")</f>
        <v/>
      </c>
      <c r="N96" s="82" t="str">
        <f aca="false">IF(D96&lt;&gt;"",SUMIF(fs_led,'Νέα ΦΣ'!D96,Βοήθεια!$E$39:$E$74),"")</f>
        <v/>
      </c>
      <c r="O96" s="83"/>
      <c r="P96" s="1"/>
    </row>
    <row r="97" customFormat="false" ht="30" hidden="false" customHeight="true" outlineLevel="0" collapsed="false">
      <c r="A97" s="1"/>
      <c r="B97" s="59" t="str">
        <f aca="false">IF('Συμβατικά ΦΣ'!B97&lt;&gt;"",'Συμβατικά ΦΣ'!B97,"")</f>
        <v/>
      </c>
      <c r="C97" s="77" t="str">
        <f aca="false">IF(B97&lt;&gt;"",'Συμβατικά ΦΣ'!G97 &amp; " -" &amp; 'Συμβατικά ΦΣ'!I97 &amp; "W","")</f>
        <v/>
      </c>
      <c r="D97" s="78"/>
      <c r="E97" s="78"/>
      <c r="F97" s="78"/>
      <c r="G97" s="78"/>
      <c r="H97" s="79"/>
      <c r="I97" s="80" t="str">
        <f aca="false">IF(B97&lt;&gt;"",'Συμβατικά ΦΣ'!H97,"")</f>
        <v/>
      </c>
      <c r="J97" s="80" t="str">
        <f aca="false">IF(C97&lt;&gt;"",ROUND('Γενικά Δεδομένα'!$I$14*I97,0),"")</f>
        <v/>
      </c>
      <c r="K97" s="81"/>
      <c r="L97" s="81"/>
      <c r="M97" s="82" t="str">
        <f aca="false">IF(K97&lt;&gt;"",ROUND(L97/K97,2),"")</f>
        <v/>
      </c>
      <c r="N97" s="82" t="str">
        <f aca="false">IF(D97&lt;&gt;"",SUMIF(fs_led,'Νέα ΦΣ'!D97,Βοήθεια!$E$39:$E$74),"")</f>
        <v/>
      </c>
      <c r="O97" s="83"/>
      <c r="P97" s="1"/>
    </row>
    <row r="98" customFormat="false" ht="30" hidden="false" customHeight="true" outlineLevel="0" collapsed="false">
      <c r="A98" s="1"/>
      <c r="B98" s="59" t="str">
        <f aca="false">IF('Συμβατικά ΦΣ'!B98&lt;&gt;"",'Συμβατικά ΦΣ'!B98,"")</f>
        <v/>
      </c>
      <c r="C98" s="77" t="str">
        <f aca="false">IF(B98&lt;&gt;"",'Συμβατικά ΦΣ'!G98 &amp; " -" &amp; 'Συμβατικά ΦΣ'!I98 &amp; "W","")</f>
        <v/>
      </c>
      <c r="D98" s="78"/>
      <c r="E98" s="78"/>
      <c r="F98" s="78"/>
      <c r="G98" s="78"/>
      <c r="H98" s="79"/>
      <c r="I98" s="80" t="str">
        <f aca="false">IF(B98&lt;&gt;"",'Συμβατικά ΦΣ'!H98,"")</f>
        <v/>
      </c>
      <c r="J98" s="80" t="str">
        <f aca="false">IF(C98&lt;&gt;"",ROUND('Γενικά Δεδομένα'!$I$14*I98,0),"")</f>
        <v/>
      </c>
      <c r="K98" s="81"/>
      <c r="L98" s="81"/>
      <c r="M98" s="82" t="str">
        <f aca="false">IF(K98&lt;&gt;"",ROUND(L98/K98,2),"")</f>
        <v/>
      </c>
      <c r="N98" s="82" t="str">
        <f aca="false">IF(D98&lt;&gt;"",SUMIF(fs_led,'Νέα ΦΣ'!D98,Βοήθεια!$E$39:$E$74),"")</f>
        <v/>
      </c>
      <c r="O98" s="83"/>
      <c r="P98" s="1"/>
    </row>
    <row r="99" customFormat="false" ht="30" hidden="false" customHeight="true" outlineLevel="0" collapsed="false">
      <c r="A99" s="1"/>
      <c r="B99" s="59" t="str">
        <f aca="false">IF('Συμβατικά ΦΣ'!B99&lt;&gt;"",'Συμβατικά ΦΣ'!B99,"")</f>
        <v/>
      </c>
      <c r="C99" s="77" t="str">
        <f aca="false">IF(B99&lt;&gt;"",'Συμβατικά ΦΣ'!G99 &amp; " -" &amp; 'Συμβατικά ΦΣ'!I99 &amp; "W","")</f>
        <v/>
      </c>
      <c r="D99" s="78"/>
      <c r="E99" s="78"/>
      <c r="F99" s="78"/>
      <c r="G99" s="78"/>
      <c r="H99" s="79"/>
      <c r="I99" s="80" t="str">
        <f aca="false">IF(B99&lt;&gt;"",'Συμβατικά ΦΣ'!H99,"")</f>
        <v/>
      </c>
      <c r="J99" s="80" t="str">
        <f aca="false">IF(C99&lt;&gt;"",ROUND('Γενικά Δεδομένα'!$I$14*I99,0),"")</f>
        <v/>
      </c>
      <c r="K99" s="81"/>
      <c r="L99" s="81"/>
      <c r="M99" s="82" t="str">
        <f aca="false">IF(K99&lt;&gt;"",ROUND(L99/K99,2),"")</f>
        <v/>
      </c>
      <c r="N99" s="82" t="str">
        <f aca="false">IF(D99&lt;&gt;"",SUMIF(fs_led,'Νέα ΦΣ'!D99,Βοήθεια!$E$39:$E$74),"")</f>
        <v/>
      </c>
      <c r="O99" s="83"/>
      <c r="P99" s="1"/>
    </row>
    <row r="100" customFormat="false" ht="30" hidden="false" customHeight="true" outlineLevel="0" collapsed="false">
      <c r="A100" s="1"/>
      <c r="B100" s="59" t="str">
        <f aca="false">IF('Συμβατικά ΦΣ'!B100&lt;&gt;"",'Συμβατικά ΦΣ'!B100,"")</f>
        <v/>
      </c>
      <c r="C100" s="77" t="str">
        <f aca="false">IF(B100&lt;&gt;"",'Συμβατικά ΦΣ'!G100 &amp; " -" &amp; 'Συμβατικά ΦΣ'!I100 &amp; "W","")</f>
        <v/>
      </c>
      <c r="D100" s="78"/>
      <c r="E100" s="78"/>
      <c r="F100" s="78"/>
      <c r="G100" s="78"/>
      <c r="H100" s="79"/>
      <c r="I100" s="80" t="str">
        <f aca="false">IF(B100&lt;&gt;"",'Συμβατικά ΦΣ'!H100,"")</f>
        <v/>
      </c>
      <c r="J100" s="80" t="str">
        <f aca="false">IF(C100&lt;&gt;"",ROUND('Γενικά Δεδομένα'!$I$14*I100,0),"")</f>
        <v/>
      </c>
      <c r="K100" s="81"/>
      <c r="L100" s="81"/>
      <c r="M100" s="82" t="str">
        <f aca="false">IF(K100&lt;&gt;"",ROUND(L100/K100,2),"")</f>
        <v/>
      </c>
      <c r="N100" s="82" t="str">
        <f aca="false">IF(D100&lt;&gt;"",SUMIF(fs_led,'Νέα ΦΣ'!D100,Βοήθεια!$E$39:$E$74),"")</f>
        <v/>
      </c>
      <c r="O100" s="83"/>
      <c r="P100" s="1"/>
    </row>
    <row r="101" customFormat="false" ht="30" hidden="false" customHeight="true" outlineLevel="0" collapsed="false">
      <c r="A101" s="1"/>
      <c r="B101" s="59" t="str">
        <f aca="false">IF('Συμβατικά ΦΣ'!B101&lt;&gt;"",'Συμβατικά ΦΣ'!B101,"")</f>
        <v/>
      </c>
      <c r="C101" s="77" t="str">
        <f aca="false">IF(B101&lt;&gt;"",'Συμβατικά ΦΣ'!G101 &amp; " -" &amp; 'Συμβατικά ΦΣ'!I101 &amp; "W","")</f>
        <v/>
      </c>
      <c r="D101" s="78"/>
      <c r="E101" s="78"/>
      <c r="F101" s="78"/>
      <c r="G101" s="78"/>
      <c r="H101" s="79"/>
      <c r="I101" s="80" t="str">
        <f aca="false">IF(B101&lt;&gt;"",'Συμβατικά ΦΣ'!H101,"")</f>
        <v/>
      </c>
      <c r="J101" s="80" t="str">
        <f aca="false">IF(C101&lt;&gt;"",ROUND('Γενικά Δεδομένα'!$I$14*I101,0),"")</f>
        <v/>
      </c>
      <c r="K101" s="81"/>
      <c r="L101" s="81"/>
      <c r="M101" s="82" t="str">
        <f aca="false">IF(K101&lt;&gt;"",ROUND(L101/K101,2),"")</f>
        <v/>
      </c>
      <c r="N101" s="82" t="str">
        <f aca="false">IF(D101&lt;&gt;"",SUMIF(fs_led,'Νέα ΦΣ'!D101,Βοήθεια!$E$39:$E$74),"")</f>
        <v/>
      </c>
      <c r="O101" s="83"/>
      <c r="P101" s="1"/>
    </row>
    <row r="102" customFormat="false" ht="30" hidden="false" customHeight="true" outlineLevel="0" collapsed="false">
      <c r="A102" s="1"/>
      <c r="B102" s="59" t="str">
        <f aca="false">IF('Συμβατικά ΦΣ'!B102&lt;&gt;"",'Συμβατικά ΦΣ'!B102,"")</f>
        <v/>
      </c>
      <c r="C102" s="77" t="str">
        <f aca="false">IF(B102&lt;&gt;"",'Συμβατικά ΦΣ'!G102 &amp; " -" &amp; 'Συμβατικά ΦΣ'!I102 &amp; "W","")</f>
        <v/>
      </c>
      <c r="D102" s="78"/>
      <c r="E102" s="78"/>
      <c r="F102" s="78"/>
      <c r="G102" s="78"/>
      <c r="H102" s="79"/>
      <c r="I102" s="80" t="str">
        <f aca="false">IF(B102&lt;&gt;"",'Συμβατικά ΦΣ'!H102,"")</f>
        <v/>
      </c>
      <c r="J102" s="80" t="str">
        <f aca="false">IF(C102&lt;&gt;"",ROUND('Γενικά Δεδομένα'!$I$14*I102,0),"")</f>
        <v/>
      </c>
      <c r="K102" s="81"/>
      <c r="L102" s="81"/>
      <c r="M102" s="82" t="str">
        <f aca="false">IF(K102&lt;&gt;"",ROUND(L102/K102,2),"")</f>
        <v/>
      </c>
      <c r="N102" s="82" t="str">
        <f aca="false">IF(D102&lt;&gt;"",SUMIF(fs_led,'Νέα ΦΣ'!D102,Βοήθεια!$E$39:$E$74),"")</f>
        <v/>
      </c>
      <c r="O102" s="83"/>
      <c r="P102" s="1"/>
    </row>
    <row r="103" customFormat="false" ht="30" hidden="false" customHeight="true" outlineLevel="0" collapsed="false">
      <c r="A103" s="1"/>
      <c r="B103" s="59" t="str">
        <f aca="false">IF('Συμβατικά ΦΣ'!B103&lt;&gt;"",'Συμβατικά ΦΣ'!B103,"")</f>
        <v/>
      </c>
      <c r="C103" s="77" t="str">
        <f aca="false">IF(B103&lt;&gt;"",'Συμβατικά ΦΣ'!G103 &amp; " -" &amp; 'Συμβατικά ΦΣ'!I103 &amp; "W","")</f>
        <v/>
      </c>
      <c r="D103" s="78"/>
      <c r="E103" s="78"/>
      <c r="F103" s="78"/>
      <c r="G103" s="78"/>
      <c r="H103" s="79"/>
      <c r="I103" s="80" t="str">
        <f aca="false">IF(B103&lt;&gt;"",'Συμβατικά ΦΣ'!H103,"")</f>
        <v/>
      </c>
      <c r="J103" s="80" t="str">
        <f aca="false">IF(C103&lt;&gt;"",ROUND('Γενικά Δεδομένα'!$I$14*I103,0),"")</f>
        <v/>
      </c>
      <c r="K103" s="81"/>
      <c r="L103" s="81"/>
      <c r="M103" s="82" t="str">
        <f aca="false">IF(K103&lt;&gt;"",ROUND(L103/K103,2),"")</f>
        <v/>
      </c>
      <c r="N103" s="82" t="str">
        <f aca="false">IF(D103&lt;&gt;"",SUMIF(fs_led,'Νέα ΦΣ'!D103,Βοήθεια!$E$39:$E$74),"")</f>
        <v/>
      </c>
      <c r="O103" s="83"/>
      <c r="P103" s="1"/>
    </row>
    <row r="104" customFormat="false" ht="30" hidden="false" customHeight="true" outlineLevel="0" collapsed="false">
      <c r="A104" s="1"/>
      <c r="B104" s="59" t="str">
        <f aca="false">IF('Συμβατικά ΦΣ'!B104&lt;&gt;"",'Συμβατικά ΦΣ'!B104,"")</f>
        <v/>
      </c>
      <c r="C104" s="77" t="str">
        <f aca="false">IF(B104&lt;&gt;"",'Συμβατικά ΦΣ'!G104 &amp; " -" &amp; 'Συμβατικά ΦΣ'!I104 &amp; "W","")</f>
        <v/>
      </c>
      <c r="D104" s="78"/>
      <c r="E104" s="78"/>
      <c r="F104" s="78"/>
      <c r="G104" s="78"/>
      <c r="H104" s="79"/>
      <c r="I104" s="80" t="str">
        <f aca="false">IF(B104&lt;&gt;"",'Συμβατικά ΦΣ'!H104,"")</f>
        <v/>
      </c>
      <c r="J104" s="80" t="str">
        <f aca="false">IF(C104&lt;&gt;"",ROUND('Γενικά Δεδομένα'!$I$14*I104,0),"")</f>
        <v/>
      </c>
      <c r="K104" s="81"/>
      <c r="L104" s="81"/>
      <c r="M104" s="82" t="str">
        <f aca="false">IF(K104&lt;&gt;"",ROUND(L104/K104,2),"")</f>
        <v/>
      </c>
      <c r="N104" s="82" t="str">
        <f aca="false">IF(D104&lt;&gt;"",SUMIF(fs_led,'Νέα ΦΣ'!D104,Βοήθεια!$E$39:$E$74),"")</f>
        <v/>
      </c>
      <c r="O104" s="83"/>
      <c r="P104" s="1"/>
    </row>
    <row r="105" customFormat="false" ht="30" hidden="false" customHeight="true" outlineLevel="0" collapsed="false">
      <c r="A105" s="1"/>
      <c r="B105" s="59" t="str">
        <f aca="false">IF('Συμβατικά ΦΣ'!B105&lt;&gt;"",'Συμβατικά ΦΣ'!B105,"")</f>
        <v/>
      </c>
      <c r="C105" s="77" t="str">
        <f aca="false">IF(B105&lt;&gt;"",'Συμβατικά ΦΣ'!G105 &amp; " -" &amp; 'Συμβατικά ΦΣ'!I105 &amp; "W","")</f>
        <v/>
      </c>
      <c r="D105" s="78"/>
      <c r="E105" s="78"/>
      <c r="F105" s="78"/>
      <c r="G105" s="78"/>
      <c r="H105" s="79"/>
      <c r="I105" s="80" t="str">
        <f aca="false">IF(B105&lt;&gt;"",'Συμβατικά ΦΣ'!H105,"")</f>
        <v/>
      </c>
      <c r="J105" s="80" t="str">
        <f aca="false">IF(C105&lt;&gt;"",ROUND('Γενικά Δεδομένα'!$I$14*I105,0),"")</f>
        <v/>
      </c>
      <c r="K105" s="81"/>
      <c r="L105" s="81"/>
      <c r="M105" s="82" t="str">
        <f aca="false">IF(K105&lt;&gt;"",ROUND(L105/K105,2),"")</f>
        <v/>
      </c>
      <c r="N105" s="82" t="str">
        <f aca="false">IF(D105&lt;&gt;"",SUMIF(fs_led,'Νέα ΦΣ'!D105,Βοήθεια!$E$39:$E$74),"")</f>
        <v/>
      </c>
      <c r="O105" s="83"/>
      <c r="P105" s="1"/>
    </row>
    <row r="106" customFormat="false" ht="30" hidden="false" customHeight="true" outlineLevel="0" collapsed="false">
      <c r="A106" s="1"/>
      <c r="B106" s="59" t="str">
        <f aca="false">IF('Συμβατικά ΦΣ'!B106&lt;&gt;"",'Συμβατικά ΦΣ'!B106,"")</f>
        <v/>
      </c>
      <c r="C106" s="77" t="str">
        <f aca="false">IF(B106&lt;&gt;"",'Συμβατικά ΦΣ'!G106 &amp; " -" &amp; 'Συμβατικά ΦΣ'!I106 &amp; "W","")</f>
        <v/>
      </c>
      <c r="D106" s="78"/>
      <c r="E106" s="78"/>
      <c r="F106" s="78"/>
      <c r="G106" s="78"/>
      <c r="H106" s="79"/>
      <c r="I106" s="80" t="str">
        <f aca="false">IF(B106&lt;&gt;"",'Συμβατικά ΦΣ'!H106,"")</f>
        <v/>
      </c>
      <c r="J106" s="80" t="str">
        <f aca="false">IF(C106&lt;&gt;"",ROUND('Γενικά Δεδομένα'!$I$14*I106,0),"")</f>
        <v/>
      </c>
      <c r="K106" s="81"/>
      <c r="L106" s="81"/>
      <c r="M106" s="82" t="str">
        <f aca="false">IF(K106&lt;&gt;"",ROUND(L106/K106,2),"")</f>
        <v/>
      </c>
      <c r="N106" s="82" t="str">
        <f aca="false">IF(D106&lt;&gt;"",SUMIF(fs_led,'Νέα ΦΣ'!D106,Βοήθεια!$E$39:$E$74),"")</f>
        <v/>
      </c>
      <c r="O106" s="83"/>
      <c r="P106" s="1"/>
    </row>
    <row r="107" customFormat="false" ht="30" hidden="false" customHeight="true" outlineLevel="0" collapsed="false">
      <c r="A107" s="1"/>
      <c r="B107" s="59" t="str">
        <f aca="false">IF('Συμβατικά ΦΣ'!B107&lt;&gt;"",'Συμβατικά ΦΣ'!B107,"")</f>
        <v/>
      </c>
      <c r="C107" s="77" t="str">
        <f aca="false">IF(B107&lt;&gt;"",'Συμβατικά ΦΣ'!G107 &amp; " -" &amp; 'Συμβατικά ΦΣ'!I107 &amp; "W","")</f>
        <v/>
      </c>
      <c r="D107" s="78"/>
      <c r="E107" s="78"/>
      <c r="F107" s="78"/>
      <c r="G107" s="78"/>
      <c r="H107" s="79"/>
      <c r="I107" s="80" t="str">
        <f aca="false">IF(B107&lt;&gt;"",'Συμβατικά ΦΣ'!H107,"")</f>
        <v/>
      </c>
      <c r="J107" s="80" t="str">
        <f aca="false">IF(C107&lt;&gt;"",ROUND('Γενικά Δεδομένα'!$I$14*I107,0),"")</f>
        <v/>
      </c>
      <c r="K107" s="81"/>
      <c r="L107" s="81"/>
      <c r="M107" s="82" t="str">
        <f aca="false">IF(K107&lt;&gt;"",ROUND(L107/K107,2),"")</f>
        <v/>
      </c>
      <c r="N107" s="82" t="str">
        <f aca="false">IF(D107&lt;&gt;"",SUMIF(fs_led,'Νέα ΦΣ'!D107,Βοήθεια!$E$39:$E$74),"")</f>
        <v/>
      </c>
      <c r="O107" s="83"/>
      <c r="P107" s="1"/>
    </row>
    <row r="108" customFormat="false" ht="30" hidden="false" customHeight="true" outlineLevel="0" collapsed="false">
      <c r="A108" s="1"/>
      <c r="B108" s="59" t="str">
        <f aca="false">IF('Συμβατικά ΦΣ'!B108&lt;&gt;"",'Συμβατικά ΦΣ'!B108,"")</f>
        <v/>
      </c>
      <c r="C108" s="77" t="str">
        <f aca="false">IF(B108&lt;&gt;"",'Συμβατικά ΦΣ'!G108 &amp; " -" &amp; 'Συμβατικά ΦΣ'!I108 &amp; "W","")</f>
        <v/>
      </c>
      <c r="D108" s="78"/>
      <c r="E108" s="78"/>
      <c r="F108" s="78"/>
      <c r="G108" s="78"/>
      <c r="H108" s="79"/>
      <c r="I108" s="80" t="str">
        <f aca="false">IF(B108&lt;&gt;"",'Συμβατικά ΦΣ'!H108,"")</f>
        <v/>
      </c>
      <c r="J108" s="80" t="str">
        <f aca="false">IF(C108&lt;&gt;"",ROUND('Γενικά Δεδομένα'!$I$14*I108,0),"")</f>
        <v/>
      </c>
      <c r="K108" s="81"/>
      <c r="L108" s="81"/>
      <c r="M108" s="82" t="str">
        <f aca="false">IF(K108&lt;&gt;"",ROUND(L108/K108,2),"")</f>
        <v/>
      </c>
      <c r="N108" s="82" t="str">
        <f aca="false">IF(D108&lt;&gt;"",SUMIF(fs_led,'Νέα ΦΣ'!D108,Βοήθεια!$E$39:$E$74),"")</f>
        <v/>
      </c>
      <c r="O108" s="83"/>
      <c r="P108" s="1"/>
    </row>
    <row r="109" customFormat="false" ht="30" hidden="false" customHeight="true" outlineLevel="0" collapsed="false">
      <c r="A109" s="1"/>
      <c r="B109" s="59" t="str">
        <f aca="false">IF('Συμβατικά ΦΣ'!B109&lt;&gt;"",'Συμβατικά ΦΣ'!B109,"")</f>
        <v/>
      </c>
      <c r="C109" s="77" t="str">
        <f aca="false">IF(B109&lt;&gt;"",'Συμβατικά ΦΣ'!G109 &amp; " -" &amp; 'Συμβατικά ΦΣ'!I109 &amp; "W","")</f>
        <v/>
      </c>
      <c r="D109" s="78"/>
      <c r="E109" s="78"/>
      <c r="F109" s="78"/>
      <c r="G109" s="78"/>
      <c r="H109" s="79"/>
      <c r="I109" s="80" t="str">
        <f aca="false">IF(B109&lt;&gt;"",'Συμβατικά ΦΣ'!H109,"")</f>
        <v/>
      </c>
      <c r="J109" s="80" t="str">
        <f aca="false">IF(C109&lt;&gt;"",ROUND('Γενικά Δεδομένα'!$I$14*I109,0),"")</f>
        <v/>
      </c>
      <c r="K109" s="81"/>
      <c r="L109" s="81"/>
      <c r="M109" s="82" t="str">
        <f aca="false">IF(K109&lt;&gt;"",ROUND(L109/K109,2),"")</f>
        <v/>
      </c>
      <c r="N109" s="82" t="str">
        <f aca="false">IF(D109&lt;&gt;"",SUMIF(fs_led,'Νέα ΦΣ'!D109,Βοήθεια!$E$39:$E$74),"")</f>
        <v/>
      </c>
      <c r="O109" s="83"/>
      <c r="P109" s="1"/>
    </row>
    <row r="110" customFormat="false" ht="30" hidden="false" customHeight="true" outlineLevel="0" collapsed="false">
      <c r="A110" s="1"/>
      <c r="B110" s="59" t="str">
        <f aca="false">IF('Συμβατικά ΦΣ'!B110&lt;&gt;"",'Συμβατικά ΦΣ'!B110,"")</f>
        <v/>
      </c>
      <c r="C110" s="77" t="str">
        <f aca="false">IF(B110&lt;&gt;"",'Συμβατικά ΦΣ'!G110 &amp; " -" &amp; 'Συμβατικά ΦΣ'!I110 &amp; "W","")</f>
        <v/>
      </c>
      <c r="D110" s="78"/>
      <c r="E110" s="78"/>
      <c r="F110" s="78"/>
      <c r="G110" s="78"/>
      <c r="H110" s="79"/>
      <c r="I110" s="80" t="str">
        <f aca="false">IF(B110&lt;&gt;"",'Συμβατικά ΦΣ'!H110,"")</f>
        <v/>
      </c>
      <c r="J110" s="80" t="str">
        <f aca="false">IF(C110&lt;&gt;"",ROUND('Γενικά Δεδομένα'!$I$14*I110,0),"")</f>
        <v/>
      </c>
      <c r="K110" s="81"/>
      <c r="L110" s="81"/>
      <c r="M110" s="82" t="str">
        <f aca="false">IF(K110&lt;&gt;"",ROUND(L110/K110,2),"")</f>
        <v/>
      </c>
      <c r="N110" s="82" t="str">
        <f aca="false">IF(D110&lt;&gt;"",SUMIF(fs_led,'Νέα ΦΣ'!D110,Βοήθεια!$E$39:$E$74),"")</f>
        <v/>
      </c>
      <c r="O110" s="83"/>
      <c r="P110" s="1"/>
    </row>
    <row r="111" customFormat="false" ht="30" hidden="false" customHeight="true" outlineLevel="0" collapsed="false">
      <c r="A111" s="1"/>
      <c r="B111" s="59" t="str">
        <f aca="false">IF('Συμβατικά ΦΣ'!B111&lt;&gt;"",'Συμβατικά ΦΣ'!B111,"")</f>
        <v/>
      </c>
      <c r="C111" s="77" t="str">
        <f aca="false">IF(B111&lt;&gt;"",'Συμβατικά ΦΣ'!G111 &amp; " -" &amp; 'Συμβατικά ΦΣ'!I111 &amp; "W","")</f>
        <v/>
      </c>
      <c r="D111" s="78"/>
      <c r="E111" s="78"/>
      <c r="F111" s="78"/>
      <c r="G111" s="78"/>
      <c r="H111" s="79"/>
      <c r="I111" s="80" t="str">
        <f aca="false">IF(B111&lt;&gt;"",'Συμβατικά ΦΣ'!H111,"")</f>
        <v/>
      </c>
      <c r="J111" s="80" t="str">
        <f aca="false">IF(C111&lt;&gt;"",ROUND('Γενικά Δεδομένα'!$I$14*I111,0),"")</f>
        <v/>
      </c>
      <c r="K111" s="81"/>
      <c r="L111" s="81"/>
      <c r="M111" s="82" t="str">
        <f aca="false">IF(K111&lt;&gt;"",ROUND(L111/K111,2),"")</f>
        <v/>
      </c>
      <c r="N111" s="82" t="str">
        <f aca="false">IF(D111&lt;&gt;"",SUMIF(fs_led,'Νέα ΦΣ'!D111,Βοήθεια!$E$39:$E$74),"")</f>
        <v/>
      </c>
      <c r="O111" s="83"/>
      <c r="P111" s="1"/>
    </row>
    <row r="112" customFormat="false" ht="30" hidden="false" customHeight="true" outlineLevel="0" collapsed="false">
      <c r="A112" s="1"/>
      <c r="B112" s="59" t="str">
        <f aca="false">IF('Συμβατικά ΦΣ'!B112&lt;&gt;"",'Συμβατικά ΦΣ'!B112,"")</f>
        <v/>
      </c>
      <c r="C112" s="77" t="str">
        <f aca="false">IF(B112&lt;&gt;"",'Συμβατικά ΦΣ'!G112 &amp; " -" &amp; 'Συμβατικά ΦΣ'!I112 &amp; "W","")</f>
        <v/>
      </c>
      <c r="D112" s="78"/>
      <c r="E112" s="78"/>
      <c r="F112" s="78"/>
      <c r="G112" s="78"/>
      <c r="H112" s="79"/>
      <c r="I112" s="80" t="str">
        <f aca="false">IF(B112&lt;&gt;"",'Συμβατικά ΦΣ'!H112,"")</f>
        <v/>
      </c>
      <c r="J112" s="80" t="str">
        <f aca="false">IF(C112&lt;&gt;"",ROUND('Γενικά Δεδομένα'!$I$14*I112,0),"")</f>
        <v/>
      </c>
      <c r="K112" s="81"/>
      <c r="L112" s="81"/>
      <c r="M112" s="82" t="str">
        <f aca="false">IF(K112&lt;&gt;"",ROUND(L112/K112,2),"")</f>
        <v/>
      </c>
      <c r="N112" s="82" t="str">
        <f aca="false">IF(D112&lt;&gt;"",SUMIF(fs_led,'Νέα ΦΣ'!D112,Βοήθεια!$E$39:$E$74),"")</f>
        <v/>
      </c>
      <c r="O112" s="83"/>
      <c r="P112" s="1"/>
    </row>
    <row r="113" customFormat="false" ht="30" hidden="false" customHeight="true" outlineLevel="0" collapsed="false">
      <c r="A113" s="1"/>
      <c r="B113" s="59" t="str">
        <f aca="false">IF('Συμβατικά ΦΣ'!B113&lt;&gt;"",'Συμβατικά ΦΣ'!B113,"")</f>
        <v/>
      </c>
      <c r="C113" s="77" t="str">
        <f aca="false">IF(B113&lt;&gt;"",'Συμβατικά ΦΣ'!G113 &amp; " -" &amp; 'Συμβατικά ΦΣ'!I113 &amp; "W","")</f>
        <v/>
      </c>
      <c r="D113" s="78"/>
      <c r="E113" s="78"/>
      <c r="F113" s="78"/>
      <c r="G113" s="78"/>
      <c r="H113" s="79"/>
      <c r="I113" s="80" t="str">
        <f aca="false">IF(B113&lt;&gt;"",'Συμβατικά ΦΣ'!H113,"")</f>
        <v/>
      </c>
      <c r="J113" s="80" t="str">
        <f aca="false">IF(C113&lt;&gt;"",ROUND('Γενικά Δεδομένα'!$I$14*I113,0),"")</f>
        <v/>
      </c>
      <c r="K113" s="81"/>
      <c r="L113" s="81"/>
      <c r="M113" s="82" t="str">
        <f aca="false">IF(K113&lt;&gt;"",ROUND(L113/K113,2),"")</f>
        <v/>
      </c>
      <c r="N113" s="82" t="str">
        <f aca="false">IF(D113&lt;&gt;"",SUMIF(fs_led,'Νέα ΦΣ'!D113,Βοήθεια!$E$39:$E$74),"")</f>
        <v/>
      </c>
      <c r="O113" s="83"/>
      <c r="P113" s="1"/>
    </row>
    <row r="114" customFormat="false" ht="30" hidden="false" customHeight="true" outlineLevel="0" collapsed="false">
      <c r="A114" s="1"/>
      <c r="B114" s="59" t="str">
        <f aca="false">IF('Συμβατικά ΦΣ'!B114&lt;&gt;"",'Συμβατικά ΦΣ'!B114,"")</f>
        <v/>
      </c>
      <c r="C114" s="77" t="str">
        <f aca="false">IF(B114&lt;&gt;"",'Συμβατικά ΦΣ'!G114 &amp; " -" &amp; 'Συμβατικά ΦΣ'!I114 &amp; "W","")</f>
        <v/>
      </c>
      <c r="D114" s="78"/>
      <c r="E114" s="78"/>
      <c r="F114" s="78"/>
      <c r="G114" s="78"/>
      <c r="H114" s="79"/>
      <c r="I114" s="80" t="str">
        <f aca="false">IF(B114&lt;&gt;"",'Συμβατικά ΦΣ'!H114,"")</f>
        <v/>
      </c>
      <c r="J114" s="80" t="str">
        <f aca="false">IF(C114&lt;&gt;"",ROUND('Γενικά Δεδομένα'!$I$14*I114,0),"")</f>
        <v/>
      </c>
      <c r="K114" s="81"/>
      <c r="L114" s="81"/>
      <c r="M114" s="82" t="str">
        <f aca="false">IF(K114&lt;&gt;"",ROUND(L114/K114,2),"")</f>
        <v/>
      </c>
      <c r="N114" s="82" t="str">
        <f aca="false">IF(D114&lt;&gt;"",SUMIF(fs_led,'Νέα ΦΣ'!D114,Βοήθεια!$E$39:$E$74),"")</f>
        <v/>
      </c>
      <c r="O114" s="83"/>
      <c r="P114" s="1"/>
    </row>
    <row r="115" customFormat="false" ht="30" hidden="false" customHeight="true" outlineLevel="0" collapsed="false">
      <c r="A115" s="1"/>
      <c r="B115" s="59" t="str">
        <f aca="false">IF('Συμβατικά ΦΣ'!B115&lt;&gt;"",'Συμβατικά ΦΣ'!B115,"")</f>
        <v/>
      </c>
      <c r="C115" s="77" t="str">
        <f aca="false">IF(B115&lt;&gt;"",'Συμβατικά ΦΣ'!G115 &amp; " -" &amp; 'Συμβατικά ΦΣ'!I115 &amp; "W","")</f>
        <v/>
      </c>
      <c r="D115" s="78"/>
      <c r="E115" s="78"/>
      <c r="F115" s="78"/>
      <c r="G115" s="78"/>
      <c r="H115" s="79"/>
      <c r="I115" s="80" t="str">
        <f aca="false">IF(B115&lt;&gt;"",'Συμβατικά ΦΣ'!H115,"")</f>
        <v/>
      </c>
      <c r="J115" s="80" t="str">
        <f aca="false">IF(C115&lt;&gt;"",ROUND('Γενικά Δεδομένα'!$I$14*I115,0),"")</f>
        <v/>
      </c>
      <c r="K115" s="81"/>
      <c r="L115" s="81"/>
      <c r="M115" s="82" t="str">
        <f aca="false">IF(K115&lt;&gt;"",ROUND(L115/K115,2),"")</f>
        <v/>
      </c>
      <c r="N115" s="82" t="str">
        <f aca="false">IF(D115&lt;&gt;"",SUMIF(fs_led,'Νέα ΦΣ'!D115,Βοήθεια!$E$39:$E$74),"")</f>
        <v/>
      </c>
      <c r="O115" s="83"/>
      <c r="P115" s="1"/>
    </row>
    <row r="116" customFormat="false" ht="30" hidden="false" customHeight="true" outlineLevel="0" collapsed="false">
      <c r="A116" s="1"/>
      <c r="B116" s="59" t="str">
        <f aca="false">IF('Συμβατικά ΦΣ'!B116&lt;&gt;"",'Συμβατικά ΦΣ'!B116,"")</f>
        <v/>
      </c>
      <c r="C116" s="77" t="str">
        <f aca="false">IF(B116&lt;&gt;"",'Συμβατικά ΦΣ'!G116 &amp; " -" &amp; 'Συμβατικά ΦΣ'!I116 &amp; "W","")</f>
        <v/>
      </c>
      <c r="D116" s="78"/>
      <c r="E116" s="78"/>
      <c r="F116" s="78"/>
      <c r="G116" s="78"/>
      <c r="H116" s="79"/>
      <c r="I116" s="80" t="str">
        <f aca="false">IF(B116&lt;&gt;"",'Συμβατικά ΦΣ'!H116,"")</f>
        <v/>
      </c>
      <c r="J116" s="80" t="str">
        <f aca="false">IF(C116&lt;&gt;"",ROUND('Γενικά Δεδομένα'!$I$14*I116,0),"")</f>
        <v/>
      </c>
      <c r="K116" s="81"/>
      <c r="L116" s="81"/>
      <c r="M116" s="82" t="str">
        <f aca="false">IF(K116&lt;&gt;"",ROUND(L116/K116,2),"")</f>
        <v/>
      </c>
      <c r="N116" s="82" t="str">
        <f aca="false">IF(D116&lt;&gt;"",SUMIF(fs_led,'Νέα ΦΣ'!D116,Βοήθεια!$E$39:$E$74),"")</f>
        <v/>
      </c>
      <c r="O116" s="83"/>
      <c r="P116" s="1"/>
    </row>
    <row r="117" customFormat="false" ht="30" hidden="false" customHeight="true" outlineLevel="0" collapsed="false">
      <c r="A117" s="1"/>
      <c r="B117" s="59" t="str">
        <f aca="false">IF('Συμβατικά ΦΣ'!B117&lt;&gt;"",'Συμβατικά ΦΣ'!B117,"")</f>
        <v/>
      </c>
      <c r="C117" s="77" t="str">
        <f aca="false">IF(B117&lt;&gt;"",'Συμβατικά ΦΣ'!G117 &amp; " -" &amp; 'Συμβατικά ΦΣ'!I117 &amp; "W","")</f>
        <v/>
      </c>
      <c r="D117" s="78"/>
      <c r="E117" s="78"/>
      <c r="F117" s="78"/>
      <c r="G117" s="78"/>
      <c r="H117" s="79"/>
      <c r="I117" s="80" t="str">
        <f aca="false">IF(B117&lt;&gt;"",'Συμβατικά ΦΣ'!H117,"")</f>
        <v/>
      </c>
      <c r="J117" s="80" t="str">
        <f aca="false">IF(C117&lt;&gt;"",ROUND('Γενικά Δεδομένα'!$I$14*I117,0),"")</f>
        <v/>
      </c>
      <c r="K117" s="81"/>
      <c r="L117" s="81"/>
      <c r="M117" s="82" t="str">
        <f aca="false">IF(K117&lt;&gt;"",ROUND(L117/K117,2),"")</f>
        <v/>
      </c>
      <c r="N117" s="82" t="str">
        <f aca="false">IF(D117&lt;&gt;"",SUMIF(fs_led,'Νέα ΦΣ'!D117,Βοήθεια!$E$39:$E$74),"")</f>
        <v/>
      </c>
      <c r="O117" s="83"/>
      <c r="P117" s="1"/>
    </row>
    <row r="118" customFormat="false" ht="30" hidden="false" customHeight="true" outlineLevel="0" collapsed="false">
      <c r="A118" s="1"/>
      <c r="B118" s="59" t="str">
        <f aca="false">IF('Συμβατικά ΦΣ'!B118&lt;&gt;"",'Συμβατικά ΦΣ'!B118,"")</f>
        <v/>
      </c>
      <c r="C118" s="77" t="str">
        <f aca="false">IF(B118&lt;&gt;"",'Συμβατικά ΦΣ'!G118 &amp; " -" &amp; 'Συμβατικά ΦΣ'!I118 &amp; "W","")</f>
        <v/>
      </c>
      <c r="D118" s="78"/>
      <c r="E118" s="78"/>
      <c r="F118" s="78"/>
      <c r="G118" s="78"/>
      <c r="H118" s="79"/>
      <c r="I118" s="80" t="str">
        <f aca="false">IF(B118&lt;&gt;"",'Συμβατικά ΦΣ'!H118,"")</f>
        <v/>
      </c>
      <c r="J118" s="80" t="str">
        <f aca="false">IF(C118&lt;&gt;"",ROUND('Γενικά Δεδομένα'!$I$14*I118,0),"")</f>
        <v/>
      </c>
      <c r="K118" s="81"/>
      <c r="L118" s="81"/>
      <c r="M118" s="82" t="str">
        <f aca="false">IF(K118&lt;&gt;"",ROUND(L118/K118,2),"")</f>
        <v/>
      </c>
      <c r="N118" s="82" t="str">
        <f aca="false">IF(D118&lt;&gt;"",SUMIF(fs_led,'Νέα ΦΣ'!D118,Βοήθεια!$E$39:$E$74),"")</f>
        <v/>
      </c>
      <c r="O118" s="83"/>
      <c r="P118" s="1"/>
    </row>
    <row r="119" customFormat="false" ht="30" hidden="false" customHeight="true" outlineLevel="0" collapsed="false">
      <c r="A119" s="1"/>
      <c r="B119" s="59" t="str">
        <f aca="false">IF('Συμβατικά ΦΣ'!B119&lt;&gt;"",'Συμβατικά ΦΣ'!B119,"")</f>
        <v/>
      </c>
      <c r="C119" s="77" t="str">
        <f aca="false">IF(B119&lt;&gt;"",'Συμβατικά ΦΣ'!G119 &amp; " -" &amp; 'Συμβατικά ΦΣ'!I119 &amp; "W","")</f>
        <v/>
      </c>
      <c r="D119" s="78"/>
      <c r="E119" s="78"/>
      <c r="F119" s="78"/>
      <c r="G119" s="78"/>
      <c r="H119" s="79"/>
      <c r="I119" s="80" t="str">
        <f aca="false">IF(B119&lt;&gt;"",'Συμβατικά ΦΣ'!H119,"")</f>
        <v/>
      </c>
      <c r="J119" s="80" t="str">
        <f aca="false">IF(C119&lt;&gt;"",ROUND('Γενικά Δεδομένα'!$I$14*I119,0),"")</f>
        <v/>
      </c>
      <c r="K119" s="81"/>
      <c r="L119" s="81"/>
      <c r="M119" s="82" t="str">
        <f aca="false">IF(K119&lt;&gt;"",ROUND(L119/K119,2),"")</f>
        <v/>
      </c>
      <c r="N119" s="82" t="str">
        <f aca="false">IF(D119&lt;&gt;"",SUMIF(fs_led,'Νέα ΦΣ'!D119,Βοήθεια!$E$39:$E$74),"")</f>
        <v/>
      </c>
      <c r="O119" s="83"/>
      <c r="P119" s="1"/>
    </row>
    <row r="120" customFormat="false" ht="30" hidden="false" customHeight="true" outlineLevel="0" collapsed="false">
      <c r="A120" s="1"/>
      <c r="B120" s="59" t="str">
        <f aca="false">IF('Συμβατικά ΦΣ'!B120&lt;&gt;"",'Συμβατικά ΦΣ'!B120,"")</f>
        <v/>
      </c>
      <c r="C120" s="77" t="str">
        <f aca="false">IF(B120&lt;&gt;"",'Συμβατικά ΦΣ'!G120 &amp; " -" &amp; 'Συμβατικά ΦΣ'!I120 &amp; "W","")</f>
        <v/>
      </c>
      <c r="D120" s="78"/>
      <c r="E120" s="78"/>
      <c r="F120" s="78"/>
      <c r="G120" s="78"/>
      <c r="H120" s="79"/>
      <c r="I120" s="80" t="str">
        <f aca="false">IF(B120&lt;&gt;"",'Συμβατικά ΦΣ'!H120,"")</f>
        <v/>
      </c>
      <c r="J120" s="80" t="str">
        <f aca="false">IF(C120&lt;&gt;"",ROUND('Γενικά Δεδομένα'!$I$14*I120,0),"")</f>
        <v/>
      </c>
      <c r="K120" s="81"/>
      <c r="L120" s="81"/>
      <c r="M120" s="82" t="str">
        <f aca="false">IF(K120&lt;&gt;"",ROUND(L120/K120,2),"")</f>
        <v/>
      </c>
      <c r="N120" s="82" t="str">
        <f aca="false">IF(D120&lt;&gt;"",SUMIF(fs_led,'Νέα ΦΣ'!D120,Βοήθεια!$E$39:$E$74),"")</f>
        <v/>
      </c>
      <c r="O120" s="83"/>
      <c r="P120" s="1"/>
    </row>
    <row r="121" customFormat="false" ht="30" hidden="false" customHeight="true" outlineLevel="0" collapsed="false">
      <c r="A121" s="1"/>
      <c r="B121" s="59" t="str">
        <f aca="false">IF('Συμβατικά ΦΣ'!B121&lt;&gt;"",'Συμβατικά ΦΣ'!B121,"")</f>
        <v/>
      </c>
      <c r="C121" s="77" t="str">
        <f aca="false">IF(B121&lt;&gt;"",'Συμβατικά ΦΣ'!G121 &amp; " -" &amp; 'Συμβατικά ΦΣ'!I121 &amp; "W","")</f>
        <v/>
      </c>
      <c r="D121" s="78"/>
      <c r="E121" s="78"/>
      <c r="F121" s="78"/>
      <c r="G121" s="78"/>
      <c r="H121" s="79"/>
      <c r="I121" s="80" t="str">
        <f aca="false">IF(B121&lt;&gt;"",'Συμβατικά ΦΣ'!H121,"")</f>
        <v/>
      </c>
      <c r="J121" s="80" t="str">
        <f aca="false">IF(C121&lt;&gt;"",ROUND('Γενικά Δεδομένα'!$I$14*I121,0),"")</f>
        <v/>
      </c>
      <c r="K121" s="81"/>
      <c r="L121" s="81"/>
      <c r="M121" s="82" t="str">
        <f aca="false">IF(K121&lt;&gt;"",ROUND(L121/K121,2),"")</f>
        <v/>
      </c>
      <c r="N121" s="82" t="str">
        <f aca="false">IF(D121&lt;&gt;"",SUMIF(fs_led,'Νέα ΦΣ'!D121,Βοήθεια!$E$39:$E$74),"")</f>
        <v/>
      </c>
      <c r="O121" s="83"/>
      <c r="P121" s="1"/>
    </row>
    <row r="122" customFormat="false" ht="30" hidden="false" customHeight="true" outlineLevel="0" collapsed="false">
      <c r="A122" s="1"/>
      <c r="B122" s="59" t="str">
        <f aca="false">IF('Συμβατικά ΦΣ'!B122&lt;&gt;"",'Συμβατικά ΦΣ'!B122,"")</f>
        <v/>
      </c>
      <c r="C122" s="77" t="str">
        <f aca="false">IF(B122&lt;&gt;"",'Συμβατικά ΦΣ'!G122 &amp; " -" &amp; 'Συμβατικά ΦΣ'!I122 &amp; "W","")</f>
        <v/>
      </c>
      <c r="D122" s="78"/>
      <c r="E122" s="78"/>
      <c r="F122" s="78"/>
      <c r="G122" s="78"/>
      <c r="H122" s="79"/>
      <c r="I122" s="80" t="str">
        <f aca="false">IF(B122&lt;&gt;"",'Συμβατικά ΦΣ'!H122,"")</f>
        <v/>
      </c>
      <c r="J122" s="80" t="str">
        <f aca="false">IF(C122&lt;&gt;"",ROUND('Γενικά Δεδομένα'!$I$14*I122,0),"")</f>
        <v/>
      </c>
      <c r="K122" s="81"/>
      <c r="L122" s="81"/>
      <c r="M122" s="82" t="str">
        <f aca="false">IF(K122&lt;&gt;"",ROUND(L122/K122,2),"")</f>
        <v/>
      </c>
      <c r="N122" s="82" t="str">
        <f aca="false">IF(D122&lt;&gt;"",SUMIF(fs_led,'Νέα ΦΣ'!D122,Βοήθεια!$E$39:$E$74),"")</f>
        <v/>
      </c>
      <c r="O122" s="83"/>
      <c r="P122" s="1"/>
    </row>
    <row r="123" customFormat="false" ht="30" hidden="false" customHeight="true" outlineLevel="0" collapsed="false">
      <c r="A123" s="1"/>
      <c r="B123" s="59" t="str">
        <f aca="false">IF('Συμβατικά ΦΣ'!B123&lt;&gt;"",'Συμβατικά ΦΣ'!B123,"")</f>
        <v/>
      </c>
      <c r="C123" s="77" t="str">
        <f aca="false">IF(B123&lt;&gt;"",'Συμβατικά ΦΣ'!G123 &amp; " -" &amp; 'Συμβατικά ΦΣ'!I123 &amp; "W","")</f>
        <v/>
      </c>
      <c r="D123" s="78"/>
      <c r="E123" s="78"/>
      <c r="F123" s="78"/>
      <c r="G123" s="78"/>
      <c r="H123" s="79"/>
      <c r="I123" s="80" t="str">
        <f aca="false">IF(B123&lt;&gt;"",'Συμβατικά ΦΣ'!H123,"")</f>
        <v/>
      </c>
      <c r="J123" s="80" t="str">
        <f aca="false">IF(C123&lt;&gt;"",ROUND('Γενικά Δεδομένα'!$I$14*I123,0),"")</f>
        <v/>
      </c>
      <c r="K123" s="81"/>
      <c r="L123" s="81"/>
      <c r="M123" s="82" t="str">
        <f aca="false">IF(K123&lt;&gt;"",ROUND(L123/K123,2),"")</f>
        <v/>
      </c>
      <c r="N123" s="82" t="str">
        <f aca="false">IF(D123&lt;&gt;"",SUMIF(fs_led,'Νέα ΦΣ'!D123,Βοήθεια!$E$39:$E$74),"")</f>
        <v/>
      </c>
      <c r="O123" s="83"/>
      <c r="P123" s="1"/>
    </row>
    <row r="124" customFormat="false" ht="30" hidden="false" customHeight="true" outlineLevel="0" collapsed="false">
      <c r="A124" s="1"/>
      <c r="B124" s="59" t="str">
        <f aca="false">IF('Συμβατικά ΦΣ'!B124&lt;&gt;"",'Συμβατικά ΦΣ'!B124,"")</f>
        <v/>
      </c>
      <c r="C124" s="77" t="str">
        <f aca="false">IF(B124&lt;&gt;"",'Συμβατικά ΦΣ'!G124 &amp; " -" &amp; 'Συμβατικά ΦΣ'!I124 &amp; "W","")</f>
        <v/>
      </c>
      <c r="D124" s="78"/>
      <c r="E124" s="78"/>
      <c r="F124" s="78"/>
      <c r="G124" s="78"/>
      <c r="H124" s="79"/>
      <c r="I124" s="80" t="str">
        <f aca="false">IF(B124&lt;&gt;"",'Συμβατικά ΦΣ'!H124,"")</f>
        <v/>
      </c>
      <c r="J124" s="80" t="str">
        <f aca="false">IF(C124&lt;&gt;"",ROUND('Γενικά Δεδομένα'!$I$14*I124,0),"")</f>
        <v/>
      </c>
      <c r="K124" s="81"/>
      <c r="L124" s="81"/>
      <c r="M124" s="82" t="str">
        <f aca="false">IF(K124&lt;&gt;"",ROUND(L124/K124,2),"")</f>
        <v/>
      </c>
      <c r="N124" s="82" t="str">
        <f aca="false">IF(D124&lt;&gt;"",SUMIF(fs_led,'Νέα ΦΣ'!D124,Βοήθεια!$E$39:$E$74),"")</f>
        <v/>
      </c>
      <c r="O124" s="83"/>
      <c r="P124" s="1"/>
    </row>
    <row r="125" customFormat="false" ht="30" hidden="false" customHeight="true" outlineLevel="0" collapsed="false">
      <c r="A125" s="1"/>
      <c r="B125" s="59" t="str">
        <f aca="false">IF('Συμβατικά ΦΣ'!B125&lt;&gt;"",'Συμβατικά ΦΣ'!B125,"")</f>
        <v/>
      </c>
      <c r="C125" s="77" t="str">
        <f aca="false">IF(B125&lt;&gt;"",'Συμβατικά ΦΣ'!G125 &amp; " -" &amp; 'Συμβατικά ΦΣ'!I125 &amp; "W","")</f>
        <v/>
      </c>
      <c r="D125" s="78"/>
      <c r="E125" s="78"/>
      <c r="F125" s="78"/>
      <c r="G125" s="78"/>
      <c r="H125" s="79"/>
      <c r="I125" s="80" t="str">
        <f aca="false">IF(B125&lt;&gt;"",'Συμβατικά ΦΣ'!H125,"")</f>
        <v/>
      </c>
      <c r="J125" s="80" t="str">
        <f aca="false">IF(C125&lt;&gt;"",ROUND('Γενικά Δεδομένα'!$I$14*I125,0),"")</f>
        <v/>
      </c>
      <c r="K125" s="81"/>
      <c r="L125" s="81"/>
      <c r="M125" s="82" t="str">
        <f aca="false">IF(K125&lt;&gt;"",ROUND(L125/K125,2),"")</f>
        <v/>
      </c>
      <c r="N125" s="82" t="str">
        <f aca="false">IF(D125&lt;&gt;"",SUMIF(fs_led,'Νέα ΦΣ'!D125,Βοήθεια!$E$39:$E$74),"")</f>
        <v/>
      </c>
      <c r="O125" s="83"/>
      <c r="P125" s="1"/>
    </row>
    <row r="126" customFormat="false" ht="30" hidden="false" customHeight="true" outlineLevel="0" collapsed="false">
      <c r="A126" s="1"/>
      <c r="B126" s="59" t="str">
        <f aca="false">IF('Συμβατικά ΦΣ'!B126&lt;&gt;"",'Συμβατικά ΦΣ'!B126,"")</f>
        <v/>
      </c>
      <c r="C126" s="77" t="str">
        <f aca="false">IF(B126&lt;&gt;"",'Συμβατικά ΦΣ'!G126 &amp; " -" &amp; 'Συμβατικά ΦΣ'!I126 &amp; "W","")</f>
        <v/>
      </c>
      <c r="D126" s="78"/>
      <c r="E126" s="78"/>
      <c r="F126" s="78"/>
      <c r="G126" s="78"/>
      <c r="H126" s="79"/>
      <c r="I126" s="80" t="str">
        <f aca="false">IF(B126&lt;&gt;"",'Συμβατικά ΦΣ'!H126,"")</f>
        <v/>
      </c>
      <c r="J126" s="80" t="str">
        <f aca="false">IF(C126&lt;&gt;"",ROUND('Γενικά Δεδομένα'!$I$14*I126,0),"")</f>
        <v/>
      </c>
      <c r="K126" s="81"/>
      <c r="L126" s="81"/>
      <c r="M126" s="82" t="str">
        <f aca="false">IF(K126&lt;&gt;"",ROUND(L126/K126,2),"")</f>
        <v/>
      </c>
      <c r="N126" s="82" t="str">
        <f aca="false">IF(D126&lt;&gt;"",SUMIF(fs_led,'Νέα ΦΣ'!D126,Βοήθεια!$E$39:$E$74),"")</f>
        <v/>
      </c>
      <c r="O126" s="83"/>
      <c r="P126" s="1"/>
    </row>
    <row r="127" customFormat="false" ht="30" hidden="false" customHeight="true" outlineLevel="0" collapsed="false">
      <c r="A127" s="1"/>
      <c r="B127" s="59" t="str">
        <f aca="false">IF('Συμβατικά ΦΣ'!B127&lt;&gt;"",'Συμβατικά ΦΣ'!B127,"")</f>
        <v/>
      </c>
      <c r="C127" s="77" t="str">
        <f aca="false">IF(B127&lt;&gt;"",'Συμβατικά ΦΣ'!G127 &amp; " -" &amp; 'Συμβατικά ΦΣ'!I127 &amp; "W","")</f>
        <v/>
      </c>
      <c r="D127" s="78"/>
      <c r="E127" s="78"/>
      <c r="F127" s="78"/>
      <c r="G127" s="78"/>
      <c r="H127" s="79"/>
      <c r="I127" s="80" t="str">
        <f aca="false">IF(B127&lt;&gt;"",'Συμβατικά ΦΣ'!H127,"")</f>
        <v/>
      </c>
      <c r="J127" s="80" t="str">
        <f aca="false">IF(C127&lt;&gt;"",ROUND('Γενικά Δεδομένα'!$I$14*I127,0),"")</f>
        <v/>
      </c>
      <c r="K127" s="81"/>
      <c r="L127" s="81"/>
      <c r="M127" s="82" t="str">
        <f aca="false">IF(K127&lt;&gt;"",ROUND(L127/K127,2),"")</f>
        <v/>
      </c>
      <c r="N127" s="82" t="str">
        <f aca="false">IF(D127&lt;&gt;"",SUMIF(fs_led,'Νέα ΦΣ'!D127,Βοήθεια!$E$39:$E$74),"")</f>
        <v/>
      </c>
      <c r="O127" s="83"/>
      <c r="P127" s="1"/>
    </row>
    <row r="128" customFormat="false" ht="30" hidden="false" customHeight="true" outlineLevel="0" collapsed="false">
      <c r="A128" s="1"/>
      <c r="B128" s="59" t="str">
        <f aca="false">IF('Συμβατικά ΦΣ'!B128&lt;&gt;"",'Συμβατικά ΦΣ'!B128,"")</f>
        <v/>
      </c>
      <c r="C128" s="77" t="str">
        <f aca="false">IF(B128&lt;&gt;"",'Συμβατικά ΦΣ'!G128 &amp; " -" &amp; 'Συμβατικά ΦΣ'!I128 &amp; "W","")</f>
        <v/>
      </c>
      <c r="D128" s="78"/>
      <c r="E128" s="78"/>
      <c r="F128" s="78"/>
      <c r="G128" s="78"/>
      <c r="H128" s="79"/>
      <c r="I128" s="80" t="str">
        <f aca="false">IF(B128&lt;&gt;"",'Συμβατικά ΦΣ'!H128,"")</f>
        <v/>
      </c>
      <c r="J128" s="80" t="str">
        <f aca="false">IF(C128&lt;&gt;"",ROUND('Γενικά Δεδομένα'!$I$14*I128,0),"")</f>
        <v/>
      </c>
      <c r="K128" s="81"/>
      <c r="L128" s="81"/>
      <c r="M128" s="82" t="str">
        <f aca="false">IF(K128&lt;&gt;"",ROUND(L128/K128,2),"")</f>
        <v/>
      </c>
      <c r="N128" s="82" t="str">
        <f aca="false">IF(D128&lt;&gt;"",SUMIF(fs_led,'Νέα ΦΣ'!D128,Βοήθεια!$E$39:$E$74),"")</f>
        <v/>
      </c>
      <c r="O128" s="83"/>
      <c r="P128" s="1"/>
    </row>
    <row r="129" customFormat="false" ht="30" hidden="false" customHeight="true" outlineLevel="0" collapsed="false">
      <c r="A129" s="1"/>
      <c r="B129" s="59" t="str">
        <f aca="false">IF('Συμβατικά ΦΣ'!B129&lt;&gt;"",'Συμβατικά ΦΣ'!B129,"")</f>
        <v/>
      </c>
      <c r="C129" s="77" t="str">
        <f aca="false">IF(B129&lt;&gt;"",'Συμβατικά ΦΣ'!G129 &amp; " -" &amp; 'Συμβατικά ΦΣ'!I129 &amp; "W","")</f>
        <v/>
      </c>
      <c r="D129" s="78"/>
      <c r="E129" s="78"/>
      <c r="F129" s="78"/>
      <c r="G129" s="78"/>
      <c r="H129" s="79"/>
      <c r="I129" s="80" t="str">
        <f aca="false">IF(B129&lt;&gt;"",'Συμβατικά ΦΣ'!H129,"")</f>
        <v/>
      </c>
      <c r="J129" s="80" t="str">
        <f aca="false">IF(C129&lt;&gt;"",ROUND('Γενικά Δεδομένα'!$I$14*I129,0),"")</f>
        <v/>
      </c>
      <c r="K129" s="81"/>
      <c r="L129" s="81"/>
      <c r="M129" s="82" t="str">
        <f aca="false">IF(K129&lt;&gt;"",ROUND(L129/K129,2),"")</f>
        <v/>
      </c>
      <c r="N129" s="82" t="str">
        <f aca="false">IF(D129&lt;&gt;"",SUMIF(fs_led,'Νέα ΦΣ'!D129,Βοήθεια!$E$39:$E$74),"")</f>
        <v/>
      </c>
      <c r="O129" s="83"/>
      <c r="P129" s="1"/>
    </row>
    <row r="130" customFormat="false" ht="30" hidden="false" customHeight="true" outlineLevel="0" collapsed="false">
      <c r="A130" s="1"/>
      <c r="B130" s="59" t="str">
        <f aca="false">IF('Συμβατικά ΦΣ'!B130&lt;&gt;"",'Συμβατικά ΦΣ'!B130,"")</f>
        <v/>
      </c>
      <c r="C130" s="77" t="str">
        <f aca="false">IF(B130&lt;&gt;"",'Συμβατικά ΦΣ'!G130 &amp; " -" &amp; 'Συμβατικά ΦΣ'!I130 &amp; "W","")</f>
        <v/>
      </c>
      <c r="D130" s="78"/>
      <c r="E130" s="78"/>
      <c r="F130" s="78"/>
      <c r="G130" s="78"/>
      <c r="H130" s="79"/>
      <c r="I130" s="80" t="str">
        <f aca="false">IF(B130&lt;&gt;"",'Συμβατικά ΦΣ'!H130,"")</f>
        <v/>
      </c>
      <c r="J130" s="80" t="str">
        <f aca="false">IF(C130&lt;&gt;"",ROUND('Γενικά Δεδομένα'!$I$14*I130,0),"")</f>
        <v/>
      </c>
      <c r="K130" s="81"/>
      <c r="L130" s="81"/>
      <c r="M130" s="82" t="str">
        <f aca="false">IF(K130&lt;&gt;"",ROUND(L130/K130,2),"")</f>
        <v/>
      </c>
      <c r="N130" s="82" t="str">
        <f aca="false">IF(D130&lt;&gt;"",SUMIF(fs_led,'Νέα ΦΣ'!D130,Βοήθεια!$E$39:$E$74),"")</f>
        <v/>
      </c>
      <c r="O130" s="83"/>
      <c r="P130" s="1"/>
    </row>
    <row r="131" customFormat="false" ht="30" hidden="false" customHeight="true" outlineLevel="0" collapsed="false">
      <c r="A131" s="1"/>
      <c r="B131" s="59" t="str">
        <f aca="false">IF('Συμβατικά ΦΣ'!B131&lt;&gt;"",'Συμβατικά ΦΣ'!B131,"")</f>
        <v/>
      </c>
      <c r="C131" s="77" t="str">
        <f aca="false">IF(B131&lt;&gt;"",'Συμβατικά ΦΣ'!G131 &amp; " -" &amp; 'Συμβατικά ΦΣ'!I131 &amp; "W","")</f>
        <v/>
      </c>
      <c r="D131" s="78"/>
      <c r="E131" s="78"/>
      <c r="F131" s="78"/>
      <c r="G131" s="78"/>
      <c r="H131" s="79"/>
      <c r="I131" s="80" t="str">
        <f aca="false">IF(B131&lt;&gt;"",'Συμβατικά ΦΣ'!H131,"")</f>
        <v/>
      </c>
      <c r="J131" s="80" t="str">
        <f aca="false">IF(C131&lt;&gt;"",ROUND('Γενικά Δεδομένα'!$I$14*I131,0),"")</f>
        <v/>
      </c>
      <c r="K131" s="81"/>
      <c r="L131" s="81"/>
      <c r="M131" s="82" t="str">
        <f aca="false">IF(K131&lt;&gt;"",ROUND(L131/K131,2),"")</f>
        <v/>
      </c>
      <c r="N131" s="82" t="str">
        <f aca="false">IF(D131&lt;&gt;"",SUMIF(fs_led,'Νέα ΦΣ'!D131,Βοήθεια!$E$39:$E$74),"")</f>
        <v/>
      </c>
      <c r="O131" s="83"/>
      <c r="P131" s="1"/>
    </row>
    <row r="132" customFormat="false" ht="30" hidden="false" customHeight="true" outlineLevel="0" collapsed="false">
      <c r="A132" s="1"/>
      <c r="B132" s="59" t="str">
        <f aca="false">IF('Συμβατικά ΦΣ'!B132&lt;&gt;"",'Συμβατικά ΦΣ'!B132,"")</f>
        <v/>
      </c>
      <c r="C132" s="77" t="str">
        <f aca="false">IF(B132&lt;&gt;"",'Συμβατικά ΦΣ'!G132 &amp; " -" &amp; 'Συμβατικά ΦΣ'!I132 &amp; "W","")</f>
        <v/>
      </c>
      <c r="D132" s="78"/>
      <c r="E132" s="78"/>
      <c r="F132" s="78"/>
      <c r="G132" s="78"/>
      <c r="H132" s="79"/>
      <c r="I132" s="80" t="str">
        <f aca="false">IF(B132&lt;&gt;"",'Συμβατικά ΦΣ'!H132,"")</f>
        <v/>
      </c>
      <c r="J132" s="80" t="str">
        <f aca="false">IF(C132&lt;&gt;"",ROUND('Γενικά Δεδομένα'!$I$14*I132,0),"")</f>
        <v/>
      </c>
      <c r="K132" s="81"/>
      <c r="L132" s="81"/>
      <c r="M132" s="82" t="str">
        <f aca="false">IF(K132&lt;&gt;"",ROUND(L132/K132,2),"")</f>
        <v/>
      </c>
      <c r="N132" s="82" t="str">
        <f aca="false">IF(D132&lt;&gt;"",SUMIF(fs_led,'Νέα ΦΣ'!D132,Βοήθεια!$E$39:$E$74),"")</f>
        <v/>
      </c>
      <c r="O132" s="83"/>
      <c r="P132" s="1"/>
    </row>
    <row r="133" customFormat="false" ht="30" hidden="false" customHeight="true" outlineLevel="0" collapsed="false">
      <c r="A133" s="1"/>
      <c r="B133" s="59" t="str">
        <f aca="false">IF('Συμβατικά ΦΣ'!B133&lt;&gt;"",'Συμβατικά ΦΣ'!B133,"")</f>
        <v/>
      </c>
      <c r="C133" s="77" t="str">
        <f aca="false">IF(B133&lt;&gt;"",'Συμβατικά ΦΣ'!G133 &amp; " -" &amp; 'Συμβατικά ΦΣ'!I133 &amp; "W","")</f>
        <v/>
      </c>
      <c r="D133" s="78"/>
      <c r="E133" s="78"/>
      <c r="F133" s="78"/>
      <c r="G133" s="78"/>
      <c r="H133" s="79"/>
      <c r="I133" s="80" t="str">
        <f aca="false">IF(B133&lt;&gt;"",'Συμβατικά ΦΣ'!H133,"")</f>
        <v/>
      </c>
      <c r="J133" s="80" t="str">
        <f aca="false">IF(C133&lt;&gt;"",ROUND('Γενικά Δεδομένα'!$I$14*I133,0),"")</f>
        <v/>
      </c>
      <c r="K133" s="81"/>
      <c r="L133" s="81"/>
      <c r="M133" s="82" t="str">
        <f aca="false">IF(K133&lt;&gt;"",ROUND(L133/K133,2),"")</f>
        <v/>
      </c>
      <c r="N133" s="82" t="str">
        <f aca="false">IF(D133&lt;&gt;"",SUMIF(fs_led,'Νέα ΦΣ'!D133,Βοήθεια!$E$39:$E$74),"")</f>
        <v/>
      </c>
      <c r="O133" s="83"/>
      <c r="P133" s="1"/>
    </row>
    <row r="134" customFormat="false" ht="30" hidden="false" customHeight="true" outlineLevel="0" collapsed="false">
      <c r="A134" s="1"/>
      <c r="B134" s="59" t="str">
        <f aca="false">IF('Συμβατικά ΦΣ'!B134&lt;&gt;"",'Συμβατικά ΦΣ'!B134,"")</f>
        <v/>
      </c>
      <c r="C134" s="77" t="str">
        <f aca="false">IF(B134&lt;&gt;"",'Συμβατικά ΦΣ'!G134 &amp; " -" &amp; 'Συμβατικά ΦΣ'!I134 &amp; "W","")</f>
        <v/>
      </c>
      <c r="D134" s="78"/>
      <c r="E134" s="78"/>
      <c r="F134" s="78"/>
      <c r="G134" s="78"/>
      <c r="H134" s="79"/>
      <c r="I134" s="80" t="str">
        <f aca="false">IF(B134&lt;&gt;"",'Συμβατικά ΦΣ'!H134,"")</f>
        <v/>
      </c>
      <c r="J134" s="80" t="str">
        <f aca="false">IF(C134&lt;&gt;"",ROUND('Γενικά Δεδομένα'!$I$14*I134,0),"")</f>
        <v/>
      </c>
      <c r="K134" s="81"/>
      <c r="L134" s="81"/>
      <c r="M134" s="82" t="str">
        <f aca="false">IF(K134&lt;&gt;"",ROUND(L134/K134,2),"")</f>
        <v/>
      </c>
      <c r="N134" s="82" t="str">
        <f aca="false">IF(D134&lt;&gt;"",SUMIF(fs_led,'Νέα ΦΣ'!D134,Βοήθεια!$E$39:$E$74),"")</f>
        <v/>
      </c>
      <c r="O134" s="83"/>
      <c r="P134" s="1"/>
    </row>
    <row r="135" customFormat="false" ht="30" hidden="false" customHeight="true" outlineLevel="0" collapsed="false">
      <c r="A135" s="1"/>
      <c r="B135" s="59" t="str">
        <f aca="false">IF('Συμβατικά ΦΣ'!B135&lt;&gt;"",'Συμβατικά ΦΣ'!B135,"")</f>
        <v/>
      </c>
      <c r="C135" s="77" t="str">
        <f aca="false">IF(B135&lt;&gt;"",'Συμβατικά ΦΣ'!G135 &amp; " -" &amp; 'Συμβατικά ΦΣ'!I135 &amp; "W","")</f>
        <v/>
      </c>
      <c r="D135" s="78"/>
      <c r="E135" s="78"/>
      <c r="F135" s="78"/>
      <c r="G135" s="78"/>
      <c r="H135" s="79"/>
      <c r="I135" s="80" t="str">
        <f aca="false">IF(B135&lt;&gt;"",'Συμβατικά ΦΣ'!H135,"")</f>
        <v/>
      </c>
      <c r="J135" s="80" t="str">
        <f aca="false">IF(C135&lt;&gt;"",ROUND('Γενικά Δεδομένα'!$I$14*I135,0),"")</f>
        <v/>
      </c>
      <c r="K135" s="81"/>
      <c r="L135" s="81"/>
      <c r="M135" s="82" t="str">
        <f aca="false">IF(K135&lt;&gt;"",ROUND(L135/K135,2),"")</f>
        <v/>
      </c>
      <c r="N135" s="82" t="str">
        <f aca="false">IF(D135&lt;&gt;"",SUMIF(fs_led,'Νέα ΦΣ'!D135,Βοήθεια!$E$39:$E$74),"")</f>
        <v/>
      </c>
      <c r="O135" s="83"/>
      <c r="P135" s="1"/>
    </row>
    <row r="136" customFormat="false" ht="30" hidden="false" customHeight="true" outlineLevel="0" collapsed="false">
      <c r="A136" s="1"/>
      <c r="B136" s="59" t="str">
        <f aca="false">IF('Συμβατικά ΦΣ'!B136&lt;&gt;"",'Συμβατικά ΦΣ'!B136,"")</f>
        <v/>
      </c>
      <c r="C136" s="77" t="str">
        <f aca="false">IF(B136&lt;&gt;"",'Συμβατικά ΦΣ'!G136 &amp; " -" &amp; 'Συμβατικά ΦΣ'!I136 &amp; "W","")</f>
        <v/>
      </c>
      <c r="D136" s="78"/>
      <c r="E136" s="78"/>
      <c r="F136" s="78"/>
      <c r="G136" s="78"/>
      <c r="H136" s="79"/>
      <c r="I136" s="80" t="str">
        <f aca="false">IF(B136&lt;&gt;"",'Συμβατικά ΦΣ'!H136,"")</f>
        <v/>
      </c>
      <c r="J136" s="80" t="str">
        <f aca="false">IF(C136&lt;&gt;"",ROUND('Γενικά Δεδομένα'!$I$14*I136,0),"")</f>
        <v/>
      </c>
      <c r="K136" s="81"/>
      <c r="L136" s="81"/>
      <c r="M136" s="82" t="str">
        <f aca="false">IF(K136&lt;&gt;"",ROUND(L136/K136,2),"")</f>
        <v/>
      </c>
      <c r="N136" s="82" t="str">
        <f aca="false">IF(D136&lt;&gt;"",SUMIF(fs_led,'Νέα ΦΣ'!D136,Βοήθεια!$E$39:$E$74),"")</f>
        <v/>
      </c>
      <c r="O136" s="83"/>
      <c r="P136" s="1"/>
    </row>
    <row r="137" customFormat="false" ht="30" hidden="false" customHeight="true" outlineLevel="0" collapsed="false">
      <c r="A137" s="1"/>
      <c r="B137" s="59" t="str">
        <f aca="false">IF('Συμβατικά ΦΣ'!B137&lt;&gt;"",'Συμβατικά ΦΣ'!B137,"")</f>
        <v/>
      </c>
      <c r="C137" s="77" t="str">
        <f aca="false">IF(B137&lt;&gt;"",'Συμβατικά ΦΣ'!G137 &amp; " -" &amp; 'Συμβατικά ΦΣ'!I137 &amp; "W","")</f>
        <v/>
      </c>
      <c r="D137" s="78"/>
      <c r="E137" s="78"/>
      <c r="F137" s="78"/>
      <c r="G137" s="78"/>
      <c r="H137" s="79"/>
      <c r="I137" s="80" t="str">
        <f aca="false">IF(B137&lt;&gt;"",'Συμβατικά ΦΣ'!H137,"")</f>
        <v/>
      </c>
      <c r="J137" s="80" t="str">
        <f aca="false">IF(C137&lt;&gt;"",ROUND('Γενικά Δεδομένα'!$I$14*I137,0),"")</f>
        <v/>
      </c>
      <c r="K137" s="81"/>
      <c r="L137" s="81"/>
      <c r="M137" s="82" t="str">
        <f aca="false">IF(K137&lt;&gt;"",ROUND(L137/K137,2),"")</f>
        <v/>
      </c>
      <c r="N137" s="82" t="str">
        <f aca="false">IF(D137&lt;&gt;"",SUMIF(fs_led,'Νέα ΦΣ'!D137,Βοήθεια!$E$39:$E$74),"")</f>
        <v/>
      </c>
      <c r="O137" s="83"/>
      <c r="P137" s="1"/>
    </row>
    <row r="138" customFormat="false" ht="30" hidden="false" customHeight="true" outlineLevel="0" collapsed="false">
      <c r="A138" s="1"/>
      <c r="B138" s="59" t="str">
        <f aca="false">IF('Συμβατικά ΦΣ'!B138&lt;&gt;"",'Συμβατικά ΦΣ'!B138,"")</f>
        <v/>
      </c>
      <c r="C138" s="77" t="str">
        <f aca="false">IF(B138&lt;&gt;"",'Συμβατικά ΦΣ'!G138 &amp; " -" &amp; 'Συμβατικά ΦΣ'!I138 &amp; "W","")</f>
        <v/>
      </c>
      <c r="D138" s="78"/>
      <c r="E138" s="78"/>
      <c r="F138" s="78"/>
      <c r="G138" s="78"/>
      <c r="H138" s="79"/>
      <c r="I138" s="80" t="str">
        <f aca="false">IF(B138&lt;&gt;"",'Συμβατικά ΦΣ'!H138,"")</f>
        <v/>
      </c>
      <c r="J138" s="80" t="str">
        <f aca="false">IF(C138&lt;&gt;"",ROUND('Γενικά Δεδομένα'!$I$14*I138,0),"")</f>
        <v/>
      </c>
      <c r="K138" s="81"/>
      <c r="L138" s="81"/>
      <c r="M138" s="82" t="str">
        <f aca="false">IF(K138&lt;&gt;"",ROUND(L138/K138,2),"")</f>
        <v/>
      </c>
      <c r="N138" s="82" t="str">
        <f aca="false">IF(D138&lt;&gt;"",SUMIF(fs_led,'Νέα ΦΣ'!D138,Βοήθεια!$E$39:$E$74),"")</f>
        <v/>
      </c>
      <c r="O138" s="83"/>
      <c r="P138" s="1"/>
    </row>
    <row r="139" customFormat="false" ht="30" hidden="false" customHeight="true" outlineLevel="0" collapsed="false">
      <c r="A139" s="1"/>
      <c r="B139" s="59" t="str">
        <f aca="false">IF('Συμβατικά ΦΣ'!B139&lt;&gt;"",'Συμβατικά ΦΣ'!B139,"")</f>
        <v/>
      </c>
      <c r="C139" s="77" t="str">
        <f aca="false">IF(B139&lt;&gt;"",'Συμβατικά ΦΣ'!G139 &amp; " -" &amp; 'Συμβατικά ΦΣ'!I139 &amp; "W","")</f>
        <v/>
      </c>
      <c r="D139" s="78"/>
      <c r="E139" s="78"/>
      <c r="F139" s="78"/>
      <c r="G139" s="78"/>
      <c r="H139" s="79"/>
      <c r="I139" s="80" t="str">
        <f aca="false">IF(B139&lt;&gt;"",'Συμβατικά ΦΣ'!H139,"")</f>
        <v/>
      </c>
      <c r="J139" s="80" t="str">
        <f aca="false">IF(C139&lt;&gt;"",ROUND('Γενικά Δεδομένα'!$I$14*I139,0),"")</f>
        <v/>
      </c>
      <c r="K139" s="81"/>
      <c r="L139" s="81"/>
      <c r="M139" s="82" t="str">
        <f aca="false">IF(K139&lt;&gt;"",ROUND(L139/K139,2),"")</f>
        <v/>
      </c>
      <c r="N139" s="82" t="str">
        <f aca="false">IF(D139&lt;&gt;"",SUMIF(fs_led,'Νέα ΦΣ'!D139,Βοήθεια!$E$39:$E$74),"")</f>
        <v/>
      </c>
      <c r="O139" s="83"/>
      <c r="P139" s="1"/>
    </row>
    <row r="140" customFormat="false" ht="30" hidden="false" customHeight="true" outlineLevel="0" collapsed="false">
      <c r="A140" s="1"/>
      <c r="B140" s="59" t="str">
        <f aca="false">IF('Συμβατικά ΦΣ'!B140&lt;&gt;"",'Συμβατικά ΦΣ'!B140,"")</f>
        <v/>
      </c>
      <c r="C140" s="77" t="str">
        <f aca="false">IF(B140&lt;&gt;"",'Συμβατικά ΦΣ'!G140 &amp; " -" &amp; 'Συμβατικά ΦΣ'!I140 &amp; "W","")</f>
        <v/>
      </c>
      <c r="D140" s="78"/>
      <c r="E140" s="78"/>
      <c r="F140" s="78"/>
      <c r="G140" s="78"/>
      <c r="H140" s="79"/>
      <c r="I140" s="80" t="str">
        <f aca="false">IF(B140&lt;&gt;"",'Συμβατικά ΦΣ'!H140,"")</f>
        <v/>
      </c>
      <c r="J140" s="80" t="str">
        <f aca="false">IF(C140&lt;&gt;"",ROUND('Γενικά Δεδομένα'!$I$14*I140,0),"")</f>
        <v/>
      </c>
      <c r="K140" s="81"/>
      <c r="L140" s="81"/>
      <c r="M140" s="82" t="str">
        <f aca="false">IF(K140&lt;&gt;"",ROUND(L140/K140,2),"")</f>
        <v/>
      </c>
      <c r="N140" s="82" t="str">
        <f aca="false">IF(D140&lt;&gt;"",SUMIF(fs_led,'Νέα ΦΣ'!D140,Βοήθεια!$E$39:$E$74),"")</f>
        <v/>
      </c>
      <c r="O140" s="83"/>
      <c r="P140" s="1"/>
    </row>
    <row r="141" customFormat="false" ht="30" hidden="false" customHeight="true" outlineLevel="0" collapsed="false">
      <c r="A141" s="1"/>
      <c r="B141" s="59" t="str">
        <f aca="false">IF('Συμβατικά ΦΣ'!B141&lt;&gt;"",'Συμβατικά ΦΣ'!B141,"")</f>
        <v/>
      </c>
      <c r="C141" s="77" t="str">
        <f aca="false">IF(B141&lt;&gt;"",'Συμβατικά ΦΣ'!G141 &amp; " -" &amp; 'Συμβατικά ΦΣ'!I141 &amp; "W","")</f>
        <v/>
      </c>
      <c r="D141" s="78"/>
      <c r="E141" s="78"/>
      <c r="F141" s="78"/>
      <c r="G141" s="78"/>
      <c r="H141" s="79"/>
      <c r="I141" s="80" t="str">
        <f aca="false">IF(B141&lt;&gt;"",'Συμβατικά ΦΣ'!H141,"")</f>
        <v/>
      </c>
      <c r="J141" s="80" t="str">
        <f aca="false">IF(C141&lt;&gt;"",ROUND('Γενικά Δεδομένα'!$I$14*I141,0),"")</f>
        <v/>
      </c>
      <c r="K141" s="81"/>
      <c r="L141" s="81"/>
      <c r="M141" s="82" t="str">
        <f aca="false">IF(K141&lt;&gt;"",ROUND(L141/K141,2),"")</f>
        <v/>
      </c>
      <c r="N141" s="82" t="str">
        <f aca="false">IF(D141&lt;&gt;"",SUMIF(fs_led,'Νέα ΦΣ'!D141,Βοήθεια!$E$39:$E$74),"")</f>
        <v/>
      </c>
      <c r="O141" s="83"/>
      <c r="P141" s="1"/>
    </row>
    <row r="142" customFormat="false" ht="30" hidden="false" customHeight="true" outlineLevel="0" collapsed="false">
      <c r="A142" s="1"/>
      <c r="B142" s="59" t="str">
        <f aca="false">IF('Συμβατικά ΦΣ'!B142&lt;&gt;"",'Συμβατικά ΦΣ'!B142,"")</f>
        <v/>
      </c>
      <c r="C142" s="77" t="str">
        <f aca="false">IF(B142&lt;&gt;"",'Συμβατικά ΦΣ'!G142 &amp; " -" &amp; 'Συμβατικά ΦΣ'!I142 &amp; "W","")</f>
        <v/>
      </c>
      <c r="D142" s="78"/>
      <c r="E142" s="78"/>
      <c r="F142" s="78"/>
      <c r="G142" s="78"/>
      <c r="H142" s="79"/>
      <c r="I142" s="80" t="str">
        <f aca="false">IF(B142&lt;&gt;"",'Συμβατικά ΦΣ'!H142,"")</f>
        <v/>
      </c>
      <c r="J142" s="80" t="str">
        <f aca="false">IF(C142&lt;&gt;"",ROUND('Γενικά Δεδομένα'!$I$14*I142,0),"")</f>
        <v/>
      </c>
      <c r="K142" s="81"/>
      <c r="L142" s="81"/>
      <c r="M142" s="82" t="str">
        <f aca="false">IF(K142&lt;&gt;"",ROUND(L142/K142,2),"")</f>
        <v/>
      </c>
      <c r="N142" s="82" t="str">
        <f aca="false">IF(D142&lt;&gt;"",SUMIF(fs_led,'Νέα ΦΣ'!D142,Βοήθεια!$E$39:$E$74),"")</f>
        <v/>
      </c>
      <c r="O142" s="83"/>
      <c r="P142" s="1"/>
    </row>
    <row r="143" customFormat="false" ht="30" hidden="false" customHeight="true" outlineLevel="0" collapsed="false">
      <c r="A143" s="1"/>
      <c r="B143" s="59" t="str">
        <f aca="false">IF('Συμβατικά ΦΣ'!B143&lt;&gt;"",'Συμβατικά ΦΣ'!B143,"")</f>
        <v/>
      </c>
      <c r="C143" s="77" t="str">
        <f aca="false">IF(B143&lt;&gt;"",'Συμβατικά ΦΣ'!G143 &amp; " -" &amp; 'Συμβατικά ΦΣ'!I143 &amp; "W","")</f>
        <v/>
      </c>
      <c r="D143" s="78"/>
      <c r="E143" s="78"/>
      <c r="F143" s="78"/>
      <c r="G143" s="78"/>
      <c r="H143" s="79"/>
      <c r="I143" s="80" t="str">
        <f aca="false">IF(B143&lt;&gt;"",'Συμβατικά ΦΣ'!H143,"")</f>
        <v/>
      </c>
      <c r="J143" s="80" t="str">
        <f aca="false">IF(C143&lt;&gt;"",ROUND('Γενικά Δεδομένα'!$I$14*I143,0),"")</f>
        <v/>
      </c>
      <c r="K143" s="81"/>
      <c r="L143" s="81"/>
      <c r="M143" s="82" t="str">
        <f aca="false">IF(K143&lt;&gt;"",ROUND(L143/K143,2),"")</f>
        <v/>
      </c>
      <c r="N143" s="82" t="str">
        <f aca="false">IF(D143&lt;&gt;"",SUMIF(fs_led,'Νέα ΦΣ'!D143,Βοήθεια!$E$39:$E$74),"")</f>
        <v/>
      </c>
      <c r="O143" s="83"/>
      <c r="P143" s="1"/>
    </row>
    <row r="144" customFormat="false" ht="30" hidden="false" customHeight="true" outlineLevel="0" collapsed="false">
      <c r="A144" s="1"/>
      <c r="B144" s="59" t="str">
        <f aca="false">IF('Συμβατικά ΦΣ'!B144&lt;&gt;"",'Συμβατικά ΦΣ'!B144,"")</f>
        <v/>
      </c>
      <c r="C144" s="77" t="str">
        <f aca="false">IF(B144&lt;&gt;"",'Συμβατικά ΦΣ'!G144 &amp; " -" &amp; 'Συμβατικά ΦΣ'!I144 &amp; "W","")</f>
        <v/>
      </c>
      <c r="D144" s="78"/>
      <c r="E144" s="78"/>
      <c r="F144" s="78"/>
      <c r="G144" s="78"/>
      <c r="H144" s="79"/>
      <c r="I144" s="80" t="str">
        <f aca="false">IF(B144&lt;&gt;"",'Συμβατικά ΦΣ'!H144,"")</f>
        <v/>
      </c>
      <c r="J144" s="80" t="str">
        <f aca="false">IF(C144&lt;&gt;"",ROUND('Γενικά Δεδομένα'!$I$14*I144,0),"")</f>
        <v/>
      </c>
      <c r="K144" s="81"/>
      <c r="L144" s="81"/>
      <c r="M144" s="82" t="str">
        <f aca="false">IF(K144&lt;&gt;"",ROUND(L144/K144,2),"")</f>
        <v/>
      </c>
      <c r="N144" s="82" t="str">
        <f aca="false">IF(D144&lt;&gt;"",SUMIF(fs_led,'Νέα ΦΣ'!D144,Βοήθεια!$E$39:$E$74),"")</f>
        <v/>
      </c>
      <c r="O144" s="83"/>
      <c r="P144" s="1"/>
    </row>
    <row r="145" customFormat="false" ht="30" hidden="false" customHeight="true" outlineLevel="0" collapsed="false">
      <c r="A145" s="1"/>
      <c r="B145" s="59" t="str">
        <f aca="false">IF('Συμβατικά ΦΣ'!B145&lt;&gt;"",'Συμβατικά ΦΣ'!B145,"")</f>
        <v/>
      </c>
      <c r="C145" s="77" t="str">
        <f aca="false">IF(B145&lt;&gt;"",'Συμβατικά ΦΣ'!G145 &amp; " -" &amp; 'Συμβατικά ΦΣ'!I145 &amp; "W","")</f>
        <v/>
      </c>
      <c r="D145" s="78"/>
      <c r="E145" s="78"/>
      <c r="F145" s="78"/>
      <c r="G145" s="78"/>
      <c r="H145" s="79"/>
      <c r="I145" s="80" t="str">
        <f aca="false">IF(B145&lt;&gt;"",'Συμβατικά ΦΣ'!H145,"")</f>
        <v/>
      </c>
      <c r="J145" s="80" t="str">
        <f aca="false">IF(C145&lt;&gt;"",ROUND('Γενικά Δεδομένα'!$I$14*I145,0),"")</f>
        <v/>
      </c>
      <c r="K145" s="81"/>
      <c r="L145" s="81"/>
      <c r="M145" s="82" t="str">
        <f aca="false">IF(K145&lt;&gt;"",ROUND(L145/K145,2),"")</f>
        <v/>
      </c>
      <c r="N145" s="82" t="str">
        <f aca="false">IF(D145&lt;&gt;"",SUMIF(fs_led,'Νέα ΦΣ'!D145,Βοήθεια!$E$39:$E$74),"")</f>
        <v/>
      </c>
      <c r="O145" s="83"/>
      <c r="P145" s="1"/>
    </row>
    <row r="146" customFormat="false" ht="30" hidden="false" customHeight="true" outlineLevel="0" collapsed="false">
      <c r="A146" s="1"/>
      <c r="B146" s="59" t="str">
        <f aca="false">IF('Συμβατικά ΦΣ'!B146&lt;&gt;"",'Συμβατικά ΦΣ'!B146,"")</f>
        <v/>
      </c>
      <c r="C146" s="77" t="str">
        <f aca="false">IF(B146&lt;&gt;"",'Συμβατικά ΦΣ'!G146 &amp; " -" &amp; 'Συμβατικά ΦΣ'!I146 &amp; "W","")</f>
        <v/>
      </c>
      <c r="D146" s="78"/>
      <c r="E146" s="78"/>
      <c r="F146" s="78"/>
      <c r="G146" s="78"/>
      <c r="H146" s="79"/>
      <c r="I146" s="80" t="str">
        <f aca="false">IF(B146&lt;&gt;"",'Συμβατικά ΦΣ'!H146,"")</f>
        <v/>
      </c>
      <c r="J146" s="80" t="str">
        <f aca="false">IF(C146&lt;&gt;"",ROUND('Γενικά Δεδομένα'!$I$14*I146,0),"")</f>
        <v/>
      </c>
      <c r="K146" s="81"/>
      <c r="L146" s="81"/>
      <c r="M146" s="82" t="str">
        <f aca="false">IF(K146&lt;&gt;"",ROUND(L146/K146,2),"")</f>
        <v/>
      </c>
      <c r="N146" s="82" t="str">
        <f aca="false">IF(D146&lt;&gt;"",SUMIF(fs_led,'Νέα ΦΣ'!D146,Βοήθεια!$E$39:$E$74),"")</f>
        <v/>
      </c>
      <c r="O146" s="83"/>
      <c r="P146" s="1"/>
    </row>
    <row r="147" customFormat="false" ht="30" hidden="false" customHeight="true" outlineLevel="0" collapsed="false">
      <c r="A147" s="1"/>
      <c r="B147" s="59" t="str">
        <f aca="false">IF('Συμβατικά ΦΣ'!B147&lt;&gt;"",'Συμβατικά ΦΣ'!B147,"")</f>
        <v/>
      </c>
      <c r="C147" s="77" t="str">
        <f aca="false">IF(B147&lt;&gt;"",'Συμβατικά ΦΣ'!G147 &amp; " -" &amp; 'Συμβατικά ΦΣ'!I147 &amp; "W","")</f>
        <v/>
      </c>
      <c r="D147" s="78"/>
      <c r="E147" s="78"/>
      <c r="F147" s="78"/>
      <c r="G147" s="78"/>
      <c r="H147" s="79"/>
      <c r="I147" s="80" t="str">
        <f aca="false">IF(B147&lt;&gt;"",'Συμβατικά ΦΣ'!H147,"")</f>
        <v/>
      </c>
      <c r="J147" s="80" t="str">
        <f aca="false">IF(C147&lt;&gt;"",ROUND('Γενικά Δεδομένα'!$I$14*I147,0),"")</f>
        <v/>
      </c>
      <c r="K147" s="81"/>
      <c r="L147" s="81"/>
      <c r="M147" s="82" t="str">
        <f aca="false">IF(K147&lt;&gt;"",ROUND(L147/K147,2),"")</f>
        <v/>
      </c>
      <c r="N147" s="82" t="str">
        <f aca="false">IF(D147&lt;&gt;"",SUMIF(fs_led,'Νέα ΦΣ'!D147,Βοήθεια!$E$39:$E$74),"")</f>
        <v/>
      </c>
      <c r="O147" s="83"/>
      <c r="P147" s="1"/>
    </row>
    <row r="148" customFormat="false" ht="30" hidden="false" customHeight="true" outlineLevel="0" collapsed="false">
      <c r="A148" s="1"/>
      <c r="B148" s="59" t="str">
        <f aca="false">IF('Συμβατικά ΦΣ'!B148&lt;&gt;"",'Συμβατικά ΦΣ'!B148,"")</f>
        <v/>
      </c>
      <c r="C148" s="77" t="str">
        <f aca="false">IF(B148&lt;&gt;"",'Συμβατικά ΦΣ'!G148 &amp; " -" &amp; 'Συμβατικά ΦΣ'!I148 &amp; "W","")</f>
        <v/>
      </c>
      <c r="D148" s="78"/>
      <c r="E148" s="78"/>
      <c r="F148" s="78"/>
      <c r="G148" s="78"/>
      <c r="H148" s="79"/>
      <c r="I148" s="80" t="str">
        <f aca="false">IF(B148&lt;&gt;"",'Συμβατικά ΦΣ'!H148,"")</f>
        <v/>
      </c>
      <c r="J148" s="80" t="str">
        <f aca="false">IF(C148&lt;&gt;"",ROUND('Γενικά Δεδομένα'!$I$14*I148,0),"")</f>
        <v/>
      </c>
      <c r="K148" s="81"/>
      <c r="L148" s="81"/>
      <c r="M148" s="82" t="str">
        <f aca="false">IF(K148&lt;&gt;"",ROUND(L148/K148,2),"")</f>
        <v/>
      </c>
      <c r="N148" s="82" t="str">
        <f aca="false">IF(D148&lt;&gt;"",SUMIF(fs_led,'Νέα ΦΣ'!D148,Βοήθεια!$E$39:$E$74),"")</f>
        <v/>
      </c>
      <c r="O148" s="83"/>
      <c r="P148" s="1"/>
    </row>
    <row r="149" customFormat="false" ht="30" hidden="false" customHeight="true" outlineLevel="0" collapsed="false">
      <c r="A149" s="1"/>
      <c r="B149" s="59" t="str">
        <f aca="false">IF('Συμβατικά ΦΣ'!B149&lt;&gt;"",'Συμβατικά ΦΣ'!B149,"")</f>
        <v/>
      </c>
      <c r="C149" s="77" t="str">
        <f aca="false">IF(B149&lt;&gt;"",'Συμβατικά ΦΣ'!G149 &amp; " -" &amp; 'Συμβατικά ΦΣ'!I149 &amp; "W","")</f>
        <v/>
      </c>
      <c r="D149" s="78"/>
      <c r="E149" s="78"/>
      <c r="F149" s="78"/>
      <c r="G149" s="78"/>
      <c r="H149" s="79"/>
      <c r="I149" s="80" t="str">
        <f aca="false">IF(B149&lt;&gt;"",'Συμβατικά ΦΣ'!H149,"")</f>
        <v/>
      </c>
      <c r="J149" s="80" t="str">
        <f aca="false">IF(C149&lt;&gt;"",ROUND('Γενικά Δεδομένα'!$I$14*I149,0),"")</f>
        <v/>
      </c>
      <c r="K149" s="81"/>
      <c r="L149" s="81"/>
      <c r="M149" s="82" t="str">
        <f aca="false">IF(K149&lt;&gt;"",ROUND(L149/K149,2),"")</f>
        <v/>
      </c>
      <c r="N149" s="82" t="str">
        <f aca="false">IF(D149&lt;&gt;"",SUMIF(fs_led,'Νέα ΦΣ'!D149,Βοήθεια!$E$39:$E$74),"")</f>
        <v/>
      </c>
      <c r="O149" s="83"/>
      <c r="P149" s="1"/>
    </row>
    <row r="150" customFormat="false" ht="30" hidden="false" customHeight="true" outlineLevel="0" collapsed="false">
      <c r="A150" s="1"/>
      <c r="B150" s="59" t="str">
        <f aca="false">IF('Συμβατικά ΦΣ'!B150&lt;&gt;"",'Συμβατικά ΦΣ'!B150,"")</f>
        <v/>
      </c>
      <c r="C150" s="77" t="str">
        <f aca="false">IF(B150&lt;&gt;"",'Συμβατικά ΦΣ'!G150 &amp; " -" &amp; 'Συμβατικά ΦΣ'!I150 &amp; "W","")</f>
        <v/>
      </c>
      <c r="D150" s="78"/>
      <c r="E150" s="78"/>
      <c r="F150" s="78"/>
      <c r="G150" s="78"/>
      <c r="H150" s="79"/>
      <c r="I150" s="80" t="str">
        <f aca="false">IF(B150&lt;&gt;"",'Συμβατικά ΦΣ'!H150,"")</f>
        <v/>
      </c>
      <c r="J150" s="80" t="str">
        <f aca="false">IF(C150&lt;&gt;"",ROUND('Γενικά Δεδομένα'!$I$14*I150,0),"")</f>
        <v/>
      </c>
      <c r="K150" s="81"/>
      <c r="L150" s="81"/>
      <c r="M150" s="82" t="str">
        <f aca="false">IF(K150&lt;&gt;"",ROUND(L150/K150,2),"")</f>
        <v/>
      </c>
      <c r="N150" s="82" t="str">
        <f aca="false">IF(D150&lt;&gt;"",SUMIF(fs_led,'Νέα ΦΣ'!D150,Βοήθεια!$E$39:$E$74),"")</f>
        <v/>
      </c>
      <c r="O150" s="83"/>
      <c r="P150" s="1"/>
    </row>
    <row r="151" customFormat="false" ht="30" hidden="false" customHeight="true" outlineLevel="0" collapsed="false">
      <c r="A151" s="1"/>
      <c r="B151" s="59" t="str">
        <f aca="false">IF('Συμβατικά ΦΣ'!B151&lt;&gt;"",'Συμβατικά ΦΣ'!B151,"")</f>
        <v/>
      </c>
      <c r="C151" s="77" t="str">
        <f aca="false">IF(B151&lt;&gt;"",'Συμβατικά ΦΣ'!G151 &amp; " -" &amp; 'Συμβατικά ΦΣ'!I151 &amp; "W","")</f>
        <v/>
      </c>
      <c r="D151" s="78"/>
      <c r="E151" s="78"/>
      <c r="F151" s="78"/>
      <c r="G151" s="78"/>
      <c r="H151" s="79"/>
      <c r="I151" s="80" t="str">
        <f aca="false">IF(B151&lt;&gt;"",'Συμβατικά ΦΣ'!H151,"")</f>
        <v/>
      </c>
      <c r="J151" s="80" t="str">
        <f aca="false">IF(C151&lt;&gt;"",ROUND('Γενικά Δεδομένα'!$I$14*I151,0),"")</f>
        <v/>
      </c>
      <c r="K151" s="81"/>
      <c r="L151" s="81"/>
      <c r="M151" s="82" t="str">
        <f aca="false">IF(K151&lt;&gt;"",ROUND(L151/K151,2),"")</f>
        <v/>
      </c>
      <c r="N151" s="82" t="str">
        <f aca="false">IF(D151&lt;&gt;"",SUMIF(fs_led,'Νέα ΦΣ'!D151,Βοήθεια!$E$39:$E$74),"")</f>
        <v/>
      </c>
      <c r="O151" s="83"/>
      <c r="P151" s="1"/>
    </row>
    <row r="152" customFormat="false" ht="30" hidden="false" customHeight="true" outlineLevel="0" collapsed="false">
      <c r="A152" s="1"/>
      <c r="B152" s="59" t="str">
        <f aca="false">IF('Συμβατικά ΦΣ'!B152&lt;&gt;"",'Συμβατικά ΦΣ'!B152,"")</f>
        <v/>
      </c>
      <c r="C152" s="77" t="str">
        <f aca="false">IF(B152&lt;&gt;"",'Συμβατικά ΦΣ'!G152 &amp; " -" &amp; 'Συμβατικά ΦΣ'!I152 &amp; "W","")</f>
        <v/>
      </c>
      <c r="D152" s="78"/>
      <c r="E152" s="78"/>
      <c r="F152" s="78"/>
      <c r="G152" s="78"/>
      <c r="H152" s="79"/>
      <c r="I152" s="80" t="str">
        <f aca="false">IF(B152&lt;&gt;"",'Συμβατικά ΦΣ'!H152,"")</f>
        <v/>
      </c>
      <c r="J152" s="80" t="str">
        <f aca="false">IF(C152&lt;&gt;"",ROUND('Γενικά Δεδομένα'!$I$14*I152,0),"")</f>
        <v/>
      </c>
      <c r="K152" s="81"/>
      <c r="L152" s="81"/>
      <c r="M152" s="82" t="str">
        <f aca="false">IF(K152&lt;&gt;"",ROUND(L152/K152,2),"")</f>
        <v/>
      </c>
      <c r="N152" s="82" t="str">
        <f aca="false">IF(D152&lt;&gt;"",SUMIF(fs_led,'Νέα ΦΣ'!D152,Βοήθεια!$E$39:$E$74),"")</f>
        <v/>
      </c>
      <c r="O152" s="83"/>
      <c r="P152" s="1"/>
    </row>
    <row r="153" customFormat="false" ht="30" hidden="false" customHeight="true" outlineLevel="0" collapsed="false">
      <c r="A153" s="1"/>
      <c r="B153" s="67" t="str">
        <f aca="false">IF('Συμβατικά ΦΣ'!B153&lt;&gt;"",'Συμβατικά ΦΣ'!B153,"")</f>
        <v/>
      </c>
      <c r="C153" s="85" t="str">
        <f aca="false">IF(B153&lt;&gt;"",'Συμβατικά ΦΣ'!G153 &amp; " -" &amp; 'Συμβατικά ΦΣ'!I153 &amp; "W","")</f>
        <v/>
      </c>
      <c r="D153" s="86"/>
      <c r="E153" s="86"/>
      <c r="F153" s="86"/>
      <c r="G153" s="86"/>
      <c r="H153" s="87"/>
      <c r="I153" s="80" t="str">
        <f aca="false">IF(B153&lt;&gt;"",'Συμβατικά ΦΣ'!H153,"")</f>
        <v/>
      </c>
      <c r="J153" s="80" t="str">
        <f aca="false">IF(C153&lt;&gt;"",ROUND('Γενικά Δεδομένα'!$I$14*I153,0),"")</f>
        <v/>
      </c>
      <c r="K153" s="88"/>
      <c r="L153" s="88"/>
      <c r="M153" s="89" t="str">
        <f aca="false">IF(K153&lt;&gt;"",ROUND(L153/K153,2),"")</f>
        <v/>
      </c>
      <c r="N153" s="89" t="str">
        <f aca="false">IF(D153&lt;&gt;"",SUMIF(fs_led,'Νέα ΦΣ'!D153,Βοήθεια!$E$39:$E$74),"")</f>
        <v/>
      </c>
      <c r="O153" s="90"/>
      <c r="P153" s="1"/>
    </row>
  </sheetData>
  <sheetProtection sheet="true" password="b73b" objects="true" scenarios="true"/>
  <mergeCells count="152">
    <mergeCell ref="B2:O2"/>
    <mergeCell ref="D3:G3"/>
    <mergeCell ref="D4:G4"/>
    <mergeCell ref="D5:G5"/>
    <mergeCell ref="D6:G6"/>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0:G40"/>
    <mergeCell ref="D41:G41"/>
    <mergeCell ref="D42:G42"/>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s>
  <dataValidations count="4">
    <dataValidation allowBlank="true" operator="between" showDropDown="false" showErrorMessage="true" showInputMessage="true" sqref="D4:G153" type="list">
      <formula1>fs_led</formula1>
      <formula2>0</formula2>
    </dataValidation>
    <dataValidation allowBlank="true" operator="between" showDropDown="false" showErrorMessage="true" showInputMessage="true" sqref="O4:O153" type="list">
      <formula1>"ΝΑΙ,ΌΧΙ"</formula1>
      <formula2>0</formula2>
    </dataValidation>
    <dataValidation allowBlank="true" operator="greaterThanOrEqual" showDropDown="false" showErrorMessage="true" showInputMessage="true" sqref="K1:K2 K4:K153" type="whole">
      <formula1>min_luminary_efficacy</formula1>
      <formula2>0</formula2>
    </dataValidation>
    <dataValidation allowBlank="true" operator="greaterThanOrEqual" showDropDown="false" showErrorMessage="true" showInputMessage="true" sqref="K3"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B1:G153"/>
  <sheetViews>
    <sheetView windowProtection="false" showFormulas="false" showGridLines="true" showRowColHeaders="true" showZeros="true" rightToLeft="false" tabSelected="false" showOutlineSymbols="true" defaultGridColor="true" view="normal" topLeftCell="A1" colorId="64" zoomScale="115" zoomScaleNormal="115" zoomScalePageLayoutView="100" workbookViewId="0">
      <selection pane="topLeft" activeCell="F9" activeCellId="0" sqref="F9"/>
    </sheetView>
  </sheetViews>
  <sheetFormatPr defaultRowHeight="14.4"/>
  <cols>
    <col collapsed="false" hidden="false" max="1" min="1" style="1" width="0.811224489795918"/>
    <col collapsed="false" hidden="false" max="2" min="2" style="1" width="3.64285714285714"/>
    <col collapsed="false" hidden="false" max="3" min="3" style="1" width="19.7091836734694"/>
    <col collapsed="false" hidden="false" max="4" min="4" style="1" width="20.25"/>
    <col collapsed="false" hidden="false" max="5" min="5" style="1" width="11.3418367346939"/>
    <col collapsed="false" hidden="false" max="6" min="6" style="1" width="12.6887755102041"/>
    <col collapsed="false" hidden="false" max="7" min="7" style="1" width="12.2857142857143"/>
    <col collapsed="false" hidden="false" max="8" min="8" style="1" width="0.811224489795918"/>
    <col collapsed="false" hidden="false" max="1025" min="9" style="1" width="8.77551020408163"/>
  </cols>
  <sheetData>
    <row r="1" customFormat="false" ht="15" hidden="false" customHeight="false" outlineLevel="0" collapsed="false">
      <c r="B1" s="0"/>
      <c r="C1" s="0"/>
      <c r="D1" s="0"/>
      <c r="E1" s="0"/>
      <c r="F1" s="0"/>
      <c r="G1" s="0"/>
    </row>
    <row r="2" customFormat="false" ht="15.6" hidden="false" customHeight="false" outlineLevel="0" collapsed="false">
      <c r="B2" s="91" t="s">
        <v>105</v>
      </c>
      <c r="C2" s="91"/>
      <c r="D2" s="91"/>
      <c r="E2" s="91"/>
      <c r="F2" s="91"/>
      <c r="G2" s="91"/>
    </row>
    <row r="3" customFormat="false" ht="39" hidden="false" customHeight="true" outlineLevel="0" collapsed="false">
      <c r="B3" s="53" t="s">
        <v>47</v>
      </c>
      <c r="C3" s="75" t="s">
        <v>74</v>
      </c>
      <c r="D3" s="54" t="s">
        <v>106</v>
      </c>
      <c r="E3" s="54" t="s">
        <v>107</v>
      </c>
      <c r="F3" s="54" t="s">
        <v>108</v>
      </c>
      <c r="G3" s="92" t="s">
        <v>109</v>
      </c>
    </row>
    <row r="4" customFormat="false" ht="14.4" hidden="false" customHeight="false" outlineLevel="0" collapsed="false">
      <c r="B4" s="59" t="n">
        <f aca="false">IF('Συμβατικά ΦΣ'!B4&lt;&gt;"",'Συμβατικά ΦΣ'!B4,"")</f>
        <v>1</v>
      </c>
      <c r="C4" s="77" t="str">
        <f aca="false">IF(B4&lt;&gt;"",'Νέα ΦΣ'!C4,"")</f>
        <v>Φ01 -400W</v>
      </c>
      <c r="D4" s="77" t="str">
        <f aca="false">IF(B4&lt;&gt;"",'Νέα ΦΣ'!H4 &amp; " -" &amp; 'Νέα ΦΣ'!M4 &amp; "W","")</f>
        <v>LED 01 -156W</v>
      </c>
      <c r="E4" s="80" t="n">
        <f aca="false">IF(B4&lt;&gt;"",'Νέα ΦΣ'!I4,"")</f>
        <v>200</v>
      </c>
      <c r="F4" s="93" t="n">
        <v>0</v>
      </c>
      <c r="G4" s="94" t="n">
        <f aca="false">IF(C4&lt;&gt;"",ROUND('Γενικά Δεδομένα'!$I$15*F4,0),"")</f>
        <v>0</v>
      </c>
    </row>
    <row r="5" customFormat="false" ht="15" hidden="false" customHeight="true" outlineLevel="0" collapsed="false">
      <c r="B5" s="59" t="n">
        <f aca="false">IF('Συμβατικά ΦΣ'!B5&lt;&gt;"",'Συμβατικά ΦΣ'!B5,"")</f>
        <v>2</v>
      </c>
      <c r="C5" s="77" t="str">
        <f aca="false">IF(B5&lt;&gt;"",'Νέα ΦΣ'!C5,"")</f>
        <v>Φ02 -400W</v>
      </c>
      <c r="D5" s="77" t="str">
        <f aca="false">IF(B5&lt;&gt;"",'Νέα ΦΣ'!H5 &amp; " -" &amp; 'Νέα ΦΣ'!M5 &amp; "W","")</f>
        <v>LED 02 -131,2W</v>
      </c>
      <c r="E5" s="80" t="n">
        <f aca="false">IF(B5&lt;&gt;"",'Νέα ΦΣ'!I5,"")</f>
        <v>300</v>
      </c>
      <c r="F5" s="93" t="n">
        <v>0</v>
      </c>
      <c r="G5" s="94" t="n">
        <f aca="false">IF(C5&lt;&gt;"",ROUND('Γενικά Δεδομένα'!$I$15*F5,0),"")</f>
        <v>0</v>
      </c>
    </row>
    <row r="6" customFormat="false" ht="15" hidden="false" customHeight="true" outlineLevel="0" collapsed="false">
      <c r="B6" s="59" t="n">
        <f aca="false">IF('Συμβατικά ΦΣ'!B6&lt;&gt;"",'Συμβατικά ΦΣ'!B6,"")</f>
        <v>3</v>
      </c>
      <c r="C6" s="77" t="str">
        <f aca="false">IF(B6&lt;&gt;"",'Νέα ΦΣ'!C6,"")</f>
        <v>Φ03 -400W</v>
      </c>
      <c r="D6" s="77" t="str">
        <f aca="false">IF(B6&lt;&gt;"",'Νέα ΦΣ'!H6 &amp; " -" &amp; 'Νέα ΦΣ'!M6 &amp; "W","")</f>
        <v>LED 03 -108W</v>
      </c>
      <c r="E6" s="80" t="n">
        <f aca="false">IF(B6&lt;&gt;"",'Νέα ΦΣ'!I6,"")</f>
        <v>445</v>
      </c>
      <c r="F6" s="93" t="n">
        <v>0</v>
      </c>
      <c r="G6" s="94" t="n">
        <f aca="false">IF(C6&lt;&gt;"",ROUND('Γενικά Δεδομένα'!$I$15*F6,0),"")</f>
        <v>0</v>
      </c>
    </row>
    <row r="7" customFormat="false" ht="15" hidden="false" customHeight="true" outlineLevel="0" collapsed="false">
      <c r="B7" s="59" t="n">
        <f aca="false">IF('Συμβατικά ΦΣ'!B7&lt;&gt;"",'Συμβατικά ΦΣ'!B7,"")</f>
        <v>4</v>
      </c>
      <c r="C7" s="77" t="str">
        <f aca="false">IF(B7&lt;&gt;"",'Νέα ΦΣ'!C7,"")</f>
        <v>Φ04 -400W</v>
      </c>
      <c r="D7" s="77" t="str">
        <f aca="false">IF(B7&lt;&gt;"",'Νέα ΦΣ'!H7 &amp; " -" &amp; 'Νέα ΦΣ'!M7 &amp; "W","")</f>
        <v>LED 04 -80W</v>
      </c>
      <c r="E7" s="80" t="n">
        <f aca="false">IF(B7&lt;&gt;"",'Νέα ΦΣ'!I7,"")</f>
        <v>510</v>
      </c>
      <c r="F7" s="93" t="n">
        <v>0</v>
      </c>
      <c r="G7" s="94" t="n">
        <f aca="false">IF(C7&lt;&gt;"",ROUND('Γενικά Δεδομένα'!$I$15*F7,0),"")</f>
        <v>0</v>
      </c>
    </row>
    <row r="8" customFormat="false" ht="15" hidden="false" customHeight="true" outlineLevel="0" collapsed="false">
      <c r="B8" s="59" t="n">
        <f aca="false">IF('Συμβατικά ΦΣ'!B8&lt;&gt;"",'Συμβατικά ΦΣ'!B8,"")</f>
        <v>5</v>
      </c>
      <c r="C8" s="77" t="str">
        <f aca="false">IF(B8&lt;&gt;"",'Νέα ΦΣ'!C8,"")</f>
        <v>Φ05 -250W</v>
      </c>
      <c r="D8" s="77" t="str">
        <f aca="false">IF(B8&lt;&gt;"",'Νέα ΦΣ'!H8 &amp; " -" &amp; 'Νέα ΦΣ'!M8 &amp; "W","")</f>
        <v>LED 05 -80W</v>
      </c>
      <c r="E8" s="80" t="n">
        <f aca="false">IF(B8&lt;&gt;"",'Νέα ΦΣ'!I8,"")</f>
        <v>144</v>
      </c>
      <c r="F8" s="93" t="n">
        <v>0</v>
      </c>
      <c r="G8" s="94" t="n">
        <f aca="false">IF(C8&lt;&gt;"",ROUND('Γενικά Δεδομένα'!$I$15*F8,0),"")</f>
        <v>0</v>
      </c>
    </row>
    <row r="9" customFormat="false" ht="15" hidden="false" customHeight="true" outlineLevel="0" collapsed="false">
      <c r="B9" s="59" t="n">
        <f aca="false">IF('Συμβατικά ΦΣ'!B9&lt;&gt;"",'Συμβατικά ΦΣ'!B9,"")</f>
        <v>6</v>
      </c>
      <c r="C9" s="77" t="str">
        <f aca="false">IF(B9&lt;&gt;"",'Νέα ΦΣ'!C9,"")</f>
        <v>Φ06 -150W</v>
      </c>
      <c r="D9" s="77" t="str">
        <f aca="false">IF(B9&lt;&gt;"",'Νέα ΦΣ'!H9 &amp; " -" &amp; 'Νέα ΦΣ'!M9 &amp; "W","")</f>
        <v>LED 06 -53,6W</v>
      </c>
      <c r="E9" s="80" t="n">
        <f aca="false">IF(B9&lt;&gt;"",'Νέα ΦΣ'!I9,"")</f>
        <v>3000</v>
      </c>
      <c r="F9" s="93" t="n">
        <v>3000</v>
      </c>
      <c r="G9" s="94" t="n">
        <f aca="false">IF(C9&lt;&gt;"",ROUND('Γενικά Δεδομένα'!$I$15*F9,0),"")</f>
        <v>0</v>
      </c>
    </row>
    <row r="10" customFormat="false" ht="15" hidden="false" customHeight="true" outlineLevel="0" collapsed="false">
      <c r="B10" s="59" t="n">
        <f aca="false">IF('Συμβατικά ΦΣ'!B10&lt;&gt;"",'Συμβατικά ΦΣ'!B10,"")</f>
        <v>7</v>
      </c>
      <c r="C10" s="77" t="str">
        <f aca="false">IF(B10&lt;&gt;"",'Νέα ΦΣ'!C10,"")</f>
        <v>Φ07 -23W</v>
      </c>
      <c r="D10" s="77" t="str">
        <f aca="false">IF(B10&lt;&gt;"",'Νέα ΦΣ'!H10 &amp; " -" &amp; 'Νέα ΦΣ'!M10 &amp; "W","")</f>
        <v>LED 07 -15W</v>
      </c>
      <c r="E10" s="80" t="n">
        <f aca="false">IF(B10&lt;&gt;"",'Νέα ΦΣ'!I10,"")</f>
        <v>951</v>
      </c>
      <c r="F10" s="93" t="n">
        <v>951</v>
      </c>
      <c r="G10" s="94" t="n">
        <f aca="false">IF(C10&lt;&gt;"",ROUND('Γενικά Δεδομένα'!$I$15*F10,0),"")</f>
        <v>0</v>
      </c>
    </row>
    <row r="11" customFormat="false" ht="15" hidden="false" customHeight="true" outlineLevel="0" collapsed="false">
      <c r="B11" s="59" t="n">
        <f aca="false">IF('Συμβατικά ΦΣ'!B11&lt;&gt;"",'Συμβατικά ΦΣ'!B11,"")</f>
        <v>8</v>
      </c>
      <c r="C11" s="77" t="str">
        <f aca="false">IF(B11&lt;&gt;"",'Νέα ΦΣ'!C11,"")</f>
        <v>Φ08 -125W</v>
      </c>
      <c r="D11" s="77" t="str">
        <f aca="false">IF(B11&lt;&gt;"",'Νέα ΦΣ'!H11 &amp; " -" &amp; 'Νέα ΦΣ'!M11 &amp; "W","")</f>
        <v>LED 08 -40,91W</v>
      </c>
      <c r="E11" s="80" t="n">
        <f aca="false">IF(B11&lt;&gt;"",'Νέα ΦΣ'!I11,"")</f>
        <v>288</v>
      </c>
      <c r="F11" s="93" t="n">
        <v>0</v>
      </c>
      <c r="G11" s="94" t="n">
        <f aca="false">IF(C11&lt;&gt;"",ROUND('Γενικά Δεδομένα'!$I$15*F11,0),"")</f>
        <v>0</v>
      </c>
    </row>
    <row r="12" customFormat="false" ht="15" hidden="false" customHeight="true" outlineLevel="0" collapsed="false">
      <c r="B12" s="59" t="n">
        <f aca="false">IF('Συμβατικά ΦΣ'!B12&lt;&gt;"",'Συμβατικά ΦΣ'!B12,"")</f>
        <v>9</v>
      </c>
      <c r="C12" s="77" t="str">
        <f aca="false">IF(B12&lt;&gt;"",'Νέα ΦΣ'!C12,"")</f>
        <v>Φ09 -125W</v>
      </c>
      <c r="D12" s="77" t="str">
        <f aca="false">IF(B12&lt;&gt;"",'Νέα ΦΣ'!H12 &amp; " -" &amp; 'Νέα ΦΣ'!M12 &amp; "W","")</f>
        <v>LED 09 -44W</v>
      </c>
      <c r="E12" s="80" t="n">
        <f aca="false">IF(B12&lt;&gt;"",'Νέα ΦΣ'!I12,"")</f>
        <v>487</v>
      </c>
      <c r="F12" s="93" t="n">
        <v>0</v>
      </c>
      <c r="G12" s="94" t="n">
        <f aca="false">IF(C12&lt;&gt;"",ROUND('Γενικά Δεδομένα'!$I$15*F12,0),"")</f>
        <v>0</v>
      </c>
    </row>
    <row r="13" customFormat="false" ht="14.4" hidden="false" customHeight="false" outlineLevel="0" collapsed="false">
      <c r="B13" s="59" t="n">
        <f aca="false">IF('Συμβατικά ΦΣ'!B13&lt;&gt;"",'Συμβατικά ΦΣ'!B13,"")</f>
        <v>10</v>
      </c>
      <c r="C13" s="77" t="str">
        <f aca="false">IF(B13&lt;&gt;"",'Νέα ΦΣ'!C13,"")</f>
        <v>Φ10 -125W</v>
      </c>
      <c r="D13" s="77" t="str">
        <f aca="false">IF(B13&lt;&gt;"",'Νέα ΦΣ'!H13 &amp; " -" &amp; 'Νέα ΦΣ'!M13 &amp; "W","")</f>
        <v>LED 10 -34W</v>
      </c>
      <c r="E13" s="80" t="n">
        <f aca="false">IF(B13&lt;&gt;"",'Νέα ΦΣ'!I13,"")</f>
        <v>525</v>
      </c>
      <c r="F13" s="93" t="n">
        <v>0</v>
      </c>
      <c r="G13" s="94" t="n">
        <f aca="false">IF(C13&lt;&gt;"",ROUND('Γενικά Δεδομένα'!$I$15*F13,0),"")</f>
        <v>0</v>
      </c>
    </row>
    <row r="14" customFormat="false" ht="14.4" hidden="false" customHeight="false" outlineLevel="0" collapsed="false">
      <c r="B14" s="59" t="n">
        <f aca="false">IF('Συμβατικά ΦΣ'!B14&lt;&gt;"",'Συμβατικά ΦΣ'!B14,"")</f>
        <v>11</v>
      </c>
      <c r="C14" s="77" t="str">
        <f aca="false">IF(B14&lt;&gt;"",'Νέα ΦΣ'!C14,"")</f>
        <v>Φ11 -125W</v>
      </c>
      <c r="D14" s="77" t="str">
        <f aca="false">IF(B14&lt;&gt;"",'Νέα ΦΣ'!H14 &amp; " -" &amp; 'Νέα ΦΣ'!M14 &amp; "W","")</f>
        <v>LED 11 -41,76W</v>
      </c>
      <c r="E14" s="80" t="n">
        <f aca="false">IF(B14&lt;&gt;"",'Νέα ΦΣ'!I14,"")</f>
        <v>200</v>
      </c>
      <c r="F14" s="93" t="n">
        <v>0</v>
      </c>
      <c r="G14" s="94" t="n">
        <f aca="false">IF(C14&lt;&gt;"",ROUND('Γενικά Δεδομένα'!$I$15*F14,0),"")</f>
        <v>0</v>
      </c>
    </row>
    <row r="15" customFormat="false" ht="14.4" hidden="false" customHeight="false" outlineLevel="0" collapsed="false">
      <c r="B15" s="59" t="str">
        <f aca="false">IF('Συμβατικά ΦΣ'!B15&lt;&gt;"",'Συμβατικά ΦΣ'!B15,"")</f>
        <v/>
      </c>
      <c r="C15" s="77" t="str">
        <f aca="false">IF(B15&lt;&gt;"",'Νέα ΦΣ'!C15,"")</f>
        <v/>
      </c>
      <c r="D15" s="77" t="str">
        <f aca="false">IF(B15&lt;&gt;"",'Νέα ΦΣ'!H15 &amp; " -" &amp; 'Νέα ΦΣ'!M15 &amp; "W","")</f>
        <v/>
      </c>
      <c r="E15" s="80" t="str">
        <f aca="false">IF(B15&lt;&gt;"",'Νέα ΦΣ'!I15,"")</f>
        <v/>
      </c>
      <c r="F15" s="93"/>
      <c r="G15" s="94" t="str">
        <f aca="false">IF(C15&lt;&gt;"",ROUND('Γενικά Δεδομένα'!$I$15*F15,0),"")</f>
        <v/>
      </c>
    </row>
    <row r="16" customFormat="false" ht="14.4" hidden="false" customHeight="false" outlineLevel="0" collapsed="false">
      <c r="B16" s="59" t="str">
        <f aca="false">IF('Συμβατικά ΦΣ'!B16&lt;&gt;"",'Συμβατικά ΦΣ'!B16,"")</f>
        <v/>
      </c>
      <c r="C16" s="77" t="str">
        <f aca="false">IF(B16&lt;&gt;"",'Νέα ΦΣ'!C16,"")</f>
        <v/>
      </c>
      <c r="D16" s="77" t="str">
        <f aca="false">IF(B16&lt;&gt;"",'Νέα ΦΣ'!H16 &amp; " -" &amp; 'Νέα ΦΣ'!M16 &amp; "W","")</f>
        <v/>
      </c>
      <c r="E16" s="80" t="str">
        <f aca="false">IF(B16&lt;&gt;"",'Νέα ΦΣ'!I16,"")</f>
        <v/>
      </c>
      <c r="F16" s="93"/>
      <c r="G16" s="94" t="str">
        <f aca="false">IF(C16&lt;&gt;"",ROUND('Γενικά Δεδομένα'!$I$15*F16,0),"")</f>
        <v/>
      </c>
    </row>
    <row r="17" customFormat="false" ht="14.4" hidden="false" customHeight="false" outlineLevel="0" collapsed="false">
      <c r="B17" s="59" t="str">
        <f aca="false">IF('Συμβατικά ΦΣ'!B17&lt;&gt;"",'Συμβατικά ΦΣ'!B17,"")</f>
        <v/>
      </c>
      <c r="C17" s="77" t="str">
        <f aca="false">IF(B17&lt;&gt;"",'Νέα ΦΣ'!C17,"")</f>
        <v/>
      </c>
      <c r="D17" s="77" t="str">
        <f aca="false">IF(B17&lt;&gt;"",'Νέα ΦΣ'!H17 &amp; " -" &amp; 'Νέα ΦΣ'!M17 &amp; "W","")</f>
        <v/>
      </c>
      <c r="E17" s="80" t="str">
        <f aca="false">IF(B17&lt;&gt;"",'Νέα ΦΣ'!I17,"")</f>
        <v/>
      </c>
      <c r="F17" s="93"/>
      <c r="G17" s="94" t="str">
        <f aca="false">IF(C17&lt;&gt;"",ROUND('Γενικά Δεδομένα'!$I$15*F17,0),"")</f>
        <v/>
      </c>
    </row>
    <row r="18" customFormat="false" ht="14.4" hidden="false" customHeight="false" outlineLevel="0" collapsed="false">
      <c r="B18" s="59" t="str">
        <f aca="false">IF('Συμβατικά ΦΣ'!B18&lt;&gt;"",'Συμβατικά ΦΣ'!B18,"")</f>
        <v/>
      </c>
      <c r="C18" s="77" t="str">
        <f aca="false">IF(B18&lt;&gt;"",'Νέα ΦΣ'!C18,"")</f>
        <v/>
      </c>
      <c r="D18" s="77" t="str">
        <f aca="false">IF(B18&lt;&gt;"",'Νέα ΦΣ'!H18 &amp; " -" &amp; 'Νέα ΦΣ'!M18 &amp; "W","")</f>
        <v/>
      </c>
      <c r="E18" s="80" t="str">
        <f aca="false">IF(B18&lt;&gt;"",'Νέα ΦΣ'!I18,"")</f>
        <v/>
      </c>
      <c r="F18" s="93"/>
      <c r="G18" s="94" t="str">
        <f aca="false">IF(C18&lt;&gt;"",ROUND('Γενικά Δεδομένα'!$I$15*F18,0),"")</f>
        <v/>
      </c>
    </row>
    <row r="19" customFormat="false" ht="14.4" hidden="false" customHeight="false" outlineLevel="0" collapsed="false">
      <c r="B19" s="59" t="str">
        <f aca="false">IF('Συμβατικά ΦΣ'!B19&lt;&gt;"",'Συμβατικά ΦΣ'!B19,"")</f>
        <v/>
      </c>
      <c r="C19" s="77" t="str">
        <f aca="false">IF(B19&lt;&gt;"",'Νέα ΦΣ'!C19,"")</f>
        <v/>
      </c>
      <c r="D19" s="77" t="str">
        <f aca="false">IF(B19&lt;&gt;"",'Νέα ΦΣ'!H19 &amp; " -" &amp; 'Νέα ΦΣ'!M19 &amp; "W","")</f>
        <v/>
      </c>
      <c r="E19" s="80" t="str">
        <f aca="false">IF(B19&lt;&gt;"",'Νέα ΦΣ'!I19,"")</f>
        <v/>
      </c>
      <c r="F19" s="93"/>
      <c r="G19" s="94" t="str">
        <f aca="false">IF(C19&lt;&gt;"",ROUND('Γενικά Δεδομένα'!$I$15*F19,0),"")</f>
        <v/>
      </c>
    </row>
    <row r="20" customFormat="false" ht="14.4" hidden="false" customHeight="false" outlineLevel="0" collapsed="false">
      <c r="B20" s="59" t="str">
        <f aca="false">IF('Συμβατικά ΦΣ'!B20&lt;&gt;"",'Συμβατικά ΦΣ'!B20,"")</f>
        <v/>
      </c>
      <c r="C20" s="77" t="str">
        <f aca="false">IF(B20&lt;&gt;"",'Νέα ΦΣ'!C20,"")</f>
        <v/>
      </c>
      <c r="D20" s="77" t="str">
        <f aca="false">IF(B20&lt;&gt;"",'Νέα ΦΣ'!H20 &amp; " -" &amp; 'Νέα ΦΣ'!M20 &amp; "W","")</f>
        <v/>
      </c>
      <c r="E20" s="80" t="str">
        <f aca="false">IF(B20&lt;&gt;"",'Νέα ΦΣ'!I20,"")</f>
        <v/>
      </c>
      <c r="F20" s="93"/>
      <c r="G20" s="94" t="str">
        <f aca="false">IF(C20&lt;&gt;"",ROUND('Γενικά Δεδομένα'!$I$15*F20,0),"")</f>
        <v/>
      </c>
    </row>
    <row r="21" customFormat="false" ht="14.4" hidden="false" customHeight="false" outlineLevel="0" collapsed="false">
      <c r="B21" s="59" t="str">
        <f aca="false">IF('Συμβατικά ΦΣ'!B21&lt;&gt;"",'Συμβατικά ΦΣ'!B21,"")</f>
        <v/>
      </c>
      <c r="C21" s="77" t="str">
        <f aca="false">IF(B21&lt;&gt;"",'Νέα ΦΣ'!C21,"")</f>
        <v/>
      </c>
      <c r="D21" s="77" t="str">
        <f aca="false">IF(B21&lt;&gt;"",'Νέα ΦΣ'!H21 &amp; " -" &amp; 'Νέα ΦΣ'!M21 &amp; "W","")</f>
        <v/>
      </c>
      <c r="E21" s="80" t="str">
        <f aca="false">IF(B21&lt;&gt;"",'Νέα ΦΣ'!I21,"")</f>
        <v/>
      </c>
      <c r="F21" s="93"/>
      <c r="G21" s="94" t="str">
        <f aca="false">IF(C21&lt;&gt;"",ROUND('Γενικά Δεδομένα'!$I$15*F21,0),"")</f>
        <v/>
      </c>
    </row>
    <row r="22" customFormat="false" ht="14.4" hidden="false" customHeight="false" outlineLevel="0" collapsed="false">
      <c r="B22" s="59" t="str">
        <f aca="false">IF('Συμβατικά ΦΣ'!B22&lt;&gt;"",'Συμβατικά ΦΣ'!B22,"")</f>
        <v/>
      </c>
      <c r="C22" s="77" t="str">
        <f aca="false">IF(B22&lt;&gt;"",'Νέα ΦΣ'!C22,"")</f>
        <v/>
      </c>
      <c r="D22" s="77" t="str">
        <f aca="false">IF(B22&lt;&gt;"",'Νέα ΦΣ'!H22 &amp; " -" &amp; 'Νέα ΦΣ'!M22 &amp; "W","")</f>
        <v/>
      </c>
      <c r="E22" s="80" t="str">
        <f aca="false">IF(B22&lt;&gt;"",'Νέα ΦΣ'!I22,"")</f>
        <v/>
      </c>
      <c r="F22" s="93"/>
      <c r="G22" s="94" t="str">
        <f aca="false">IF(C22&lt;&gt;"",ROUND('Γενικά Δεδομένα'!$I$15*F22,0),"")</f>
        <v/>
      </c>
    </row>
    <row r="23" customFormat="false" ht="14.4" hidden="false" customHeight="false" outlineLevel="0" collapsed="false">
      <c r="B23" s="59" t="str">
        <f aca="false">IF('Συμβατικά ΦΣ'!B23&lt;&gt;"",'Συμβατικά ΦΣ'!B23,"")</f>
        <v/>
      </c>
      <c r="C23" s="77" t="str">
        <f aca="false">IF(B23&lt;&gt;"",'Νέα ΦΣ'!C23,"")</f>
        <v/>
      </c>
      <c r="D23" s="77" t="str">
        <f aca="false">IF(B23&lt;&gt;"",'Νέα ΦΣ'!H23 &amp; " -" &amp; 'Νέα ΦΣ'!M23 &amp; "W","")</f>
        <v/>
      </c>
      <c r="E23" s="80" t="str">
        <f aca="false">IF(B23&lt;&gt;"",'Νέα ΦΣ'!I23,"")</f>
        <v/>
      </c>
      <c r="F23" s="93"/>
      <c r="G23" s="94" t="str">
        <f aca="false">IF(C23&lt;&gt;"",ROUND('Γενικά Δεδομένα'!$I$15*F23,0),"")</f>
        <v/>
      </c>
    </row>
    <row r="24" customFormat="false" ht="14.4" hidden="false" customHeight="false" outlineLevel="0" collapsed="false">
      <c r="B24" s="59" t="str">
        <f aca="false">IF('Συμβατικά ΦΣ'!B24&lt;&gt;"",'Συμβατικά ΦΣ'!B24,"")</f>
        <v/>
      </c>
      <c r="C24" s="77" t="str">
        <f aca="false">IF(B24&lt;&gt;"",'Νέα ΦΣ'!C24,"")</f>
        <v/>
      </c>
      <c r="D24" s="77" t="str">
        <f aca="false">IF(B24&lt;&gt;"",'Νέα ΦΣ'!H24 &amp; " -" &amp; 'Νέα ΦΣ'!M24 &amp; "W","")</f>
        <v/>
      </c>
      <c r="E24" s="80" t="str">
        <f aca="false">IF(B24&lt;&gt;"",'Νέα ΦΣ'!I24,"")</f>
        <v/>
      </c>
      <c r="F24" s="93"/>
      <c r="G24" s="94" t="str">
        <f aca="false">IF(C24&lt;&gt;"",ROUND('Γενικά Δεδομένα'!$I$15*F24,0),"")</f>
        <v/>
      </c>
    </row>
    <row r="25" customFormat="false" ht="14.4" hidden="false" customHeight="false" outlineLevel="0" collapsed="false">
      <c r="B25" s="59" t="str">
        <f aca="false">IF('Συμβατικά ΦΣ'!B25&lt;&gt;"",'Συμβατικά ΦΣ'!B25,"")</f>
        <v/>
      </c>
      <c r="C25" s="77" t="str">
        <f aca="false">IF(B25&lt;&gt;"",'Νέα ΦΣ'!C25,"")</f>
        <v/>
      </c>
      <c r="D25" s="77" t="str">
        <f aca="false">IF(B25&lt;&gt;"",'Νέα ΦΣ'!H25 &amp; " -" &amp; 'Νέα ΦΣ'!M25 &amp; "W","")</f>
        <v/>
      </c>
      <c r="E25" s="80" t="str">
        <f aca="false">IF(B25&lt;&gt;"",'Νέα ΦΣ'!I25,"")</f>
        <v/>
      </c>
      <c r="F25" s="93"/>
      <c r="G25" s="94" t="str">
        <f aca="false">IF(C25&lt;&gt;"",ROUND('Γενικά Δεδομένα'!$I$15*F25,0),"")</f>
        <v/>
      </c>
    </row>
    <row r="26" customFormat="false" ht="14.4" hidden="false" customHeight="false" outlineLevel="0" collapsed="false">
      <c r="B26" s="59" t="str">
        <f aca="false">IF('Συμβατικά ΦΣ'!B26&lt;&gt;"",'Συμβατικά ΦΣ'!B26,"")</f>
        <v/>
      </c>
      <c r="C26" s="77" t="str">
        <f aca="false">IF(B26&lt;&gt;"",'Νέα ΦΣ'!C26,"")</f>
        <v/>
      </c>
      <c r="D26" s="77" t="str">
        <f aca="false">IF(B26&lt;&gt;"",'Νέα ΦΣ'!H26 &amp; " -" &amp; 'Νέα ΦΣ'!M26 &amp; "W","")</f>
        <v/>
      </c>
      <c r="E26" s="80" t="str">
        <f aca="false">IF(B26&lt;&gt;"",'Νέα ΦΣ'!I26,"")</f>
        <v/>
      </c>
      <c r="F26" s="93"/>
      <c r="G26" s="94" t="str">
        <f aca="false">IF(C26&lt;&gt;"",ROUND('Γενικά Δεδομένα'!$I$15*F26,0),"")</f>
        <v/>
      </c>
    </row>
    <row r="27" customFormat="false" ht="14.4" hidden="false" customHeight="false" outlineLevel="0" collapsed="false">
      <c r="B27" s="59" t="str">
        <f aca="false">IF('Συμβατικά ΦΣ'!B27&lt;&gt;"",'Συμβατικά ΦΣ'!B27,"")</f>
        <v/>
      </c>
      <c r="C27" s="77" t="str">
        <f aca="false">IF(B27&lt;&gt;"",'Νέα ΦΣ'!C27,"")</f>
        <v/>
      </c>
      <c r="D27" s="77" t="str">
        <f aca="false">IF(B27&lt;&gt;"",'Νέα ΦΣ'!H27 &amp; " -" &amp; 'Νέα ΦΣ'!M27 &amp; "W","")</f>
        <v/>
      </c>
      <c r="E27" s="80" t="str">
        <f aca="false">IF(B27&lt;&gt;"",'Νέα ΦΣ'!I27,"")</f>
        <v/>
      </c>
      <c r="F27" s="93"/>
      <c r="G27" s="94" t="str">
        <f aca="false">IF(C27&lt;&gt;"",ROUND('Γενικά Δεδομένα'!$I$15*F27,0),"")</f>
        <v/>
      </c>
    </row>
    <row r="28" customFormat="false" ht="14.4" hidden="false" customHeight="false" outlineLevel="0" collapsed="false">
      <c r="B28" s="59" t="str">
        <f aca="false">IF('Συμβατικά ΦΣ'!B28&lt;&gt;"",'Συμβατικά ΦΣ'!B28,"")</f>
        <v/>
      </c>
      <c r="C28" s="77" t="str">
        <f aca="false">IF(B28&lt;&gt;"",'Νέα ΦΣ'!C28,"")</f>
        <v/>
      </c>
      <c r="D28" s="77" t="str">
        <f aca="false">IF(B28&lt;&gt;"",'Νέα ΦΣ'!H28 &amp; " -" &amp; 'Νέα ΦΣ'!M28 &amp; "W","")</f>
        <v/>
      </c>
      <c r="E28" s="80" t="str">
        <f aca="false">IF(B28&lt;&gt;"",'Νέα ΦΣ'!I28,"")</f>
        <v/>
      </c>
      <c r="F28" s="93"/>
      <c r="G28" s="94" t="str">
        <f aca="false">IF(C28&lt;&gt;"",ROUND('Γενικά Δεδομένα'!$I$15*F28,0),"")</f>
        <v/>
      </c>
    </row>
    <row r="29" customFormat="false" ht="14.4" hidden="false" customHeight="false" outlineLevel="0" collapsed="false">
      <c r="B29" s="59" t="str">
        <f aca="false">IF('Συμβατικά ΦΣ'!B29&lt;&gt;"",'Συμβατικά ΦΣ'!B29,"")</f>
        <v/>
      </c>
      <c r="C29" s="77" t="str">
        <f aca="false">IF(B29&lt;&gt;"",'Νέα ΦΣ'!C29,"")</f>
        <v/>
      </c>
      <c r="D29" s="77" t="str">
        <f aca="false">IF(B29&lt;&gt;"",'Νέα ΦΣ'!H29 &amp; " -" &amp; 'Νέα ΦΣ'!M29 &amp; "W","")</f>
        <v/>
      </c>
      <c r="E29" s="80" t="str">
        <f aca="false">IF(B29&lt;&gt;"",'Νέα ΦΣ'!I29,"")</f>
        <v/>
      </c>
      <c r="F29" s="93"/>
      <c r="G29" s="94" t="str">
        <f aca="false">IF(C29&lt;&gt;"",ROUND('Γενικά Δεδομένα'!$I$15*F29,0),"")</f>
        <v/>
      </c>
    </row>
    <row r="30" customFormat="false" ht="14.4" hidden="false" customHeight="false" outlineLevel="0" collapsed="false">
      <c r="B30" s="59" t="str">
        <f aca="false">IF('Συμβατικά ΦΣ'!B30&lt;&gt;"",'Συμβατικά ΦΣ'!B30,"")</f>
        <v/>
      </c>
      <c r="C30" s="77" t="str">
        <f aca="false">IF(B30&lt;&gt;"",'Νέα ΦΣ'!C30,"")</f>
        <v/>
      </c>
      <c r="D30" s="77" t="str">
        <f aca="false">IF(B30&lt;&gt;"",'Νέα ΦΣ'!H30 &amp; " -" &amp; 'Νέα ΦΣ'!M30 &amp; "W","")</f>
        <v/>
      </c>
      <c r="E30" s="80" t="str">
        <f aca="false">IF(B30&lt;&gt;"",'Νέα ΦΣ'!I30,"")</f>
        <v/>
      </c>
      <c r="F30" s="93"/>
      <c r="G30" s="94" t="str">
        <f aca="false">IF(C30&lt;&gt;"",ROUND('Γενικά Δεδομένα'!$I$15*F30,0),"")</f>
        <v/>
      </c>
    </row>
    <row r="31" customFormat="false" ht="14.4" hidden="false" customHeight="false" outlineLevel="0" collapsed="false">
      <c r="B31" s="59" t="str">
        <f aca="false">IF('Συμβατικά ΦΣ'!B31&lt;&gt;"",'Συμβατικά ΦΣ'!B31,"")</f>
        <v/>
      </c>
      <c r="C31" s="77" t="str">
        <f aca="false">IF(B31&lt;&gt;"",'Νέα ΦΣ'!C31,"")</f>
        <v/>
      </c>
      <c r="D31" s="77" t="str">
        <f aca="false">IF(B31&lt;&gt;"",'Νέα ΦΣ'!H31 &amp; " -" &amp; 'Νέα ΦΣ'!M31 &amp; "W","")</f>
        <v/>
      </c>
      <c r="E31" s="80" t="str">
        <f aca="false">IF(B31&lt;&gt;"",'Νέα ΦΣ'!I31,"")</f>
        <v/>
      </c>
      <c r="F31" s="93"/>
      <c r="G31" s="94" t="str">
        <f aca="false">IF(C31&lt;&gt;"",ROUND('Γενικά Δεδομένα'!$I$15*F31,0),"")</f>
        <v/>
      </c>
    </row>
    <row r="32" customFormat="false" ht="14.4" hidden="false" customHeight="false" outlineLevel="0" collapsed="false">
      <c r="B32" s="59" t="str">
        <f aca="false">IF('Συμβατικά ΦΣ'!B32&lt;&gt;"",'Συμβατικά ΦΣ'!B32,"")</f>
        <v/>
      </c>
      <c r="C32" s="77" t="str">
        <f aca="false">IF(B32&lt;&gt;"",'Νέα ΦΣ'!C32,"")</f>
        <v/>
      </c>
      <c r="D32" s="77" t="str">
        <f aca="false">IF(B32&lt;&gt;"",'Νέα ΦΣ'!H32 &amp; " -" &amp; 'Νέα ΦΣ'!M32 &amp; "W","")</f>
        <v/>
      </c>
      <c r="E32" s="80" t="str">
        <f aca="false">IF(B32&lt;&gt;"",'Νέα ΦΣ'!I32,"")</f>
        <v/>
      </c>
      <c r="F32" s="93"/>
      <c r="G32" s="94" t="str">
        <f aca="false">IF(C32&lt;&gt;"",ROUND('Γενικά Δεδομένα'!$I$15*F32,0),"")</f>
        <v/>
      </c>
    </row>
    <row r="33" customFormat="false" ht="14.4" hidden="false" customHeight="false" outlineLevel="0" collapsed="false">
      <c r="B33" s="59" t="str">
        <f aca="false">IF('Συμβατικά ΦΣ'!B33&lt;&gt;"",'Συμβατικά ΦΣ'!B33,"")</f>
        <v/>
      </c>
      <c r="C33" s="77" t="str">
        <f aca="false">IF(B33&lt;&gt;"",'Νέα ΦΣ'!C33,"")</f>
        <v/>
      </c>
      <c r="D33" s="77" t="str">
        <f aca="false">IF(B33&lt;&gt;"",'Νέα ΦΣ'!H33 &amp; " -" &amp; 'Νέα ΦΣ'!M33 &amp; "W","")</f>
        <v/>
      </c>
      <c r="E33" s="80" t="str">
        <f aca="false">IF(B33&lt;&gt;"",'Νέα ΦΣ'!I33,"")</f>
        <v/>
      </c>
      <c r="F33" s="93"/>
      <c r="G33" s="94" t="str">
        <f aca="false">IF(C33&lt;&gt;"",ROUND('Γενικά Δεδομένα'!$I$15*F33,0),"")</f>
        <v/>
      </c>
    </row>
    <row r="34" customFormat="false" ht="14.4" hidden="false" customHeight="false" outlineLevel="0" collapsed="false">
      <c r="B34" s="59" t="str">
        <f aca="false">IF('Συμβατικά ΦΣ'!B34&lt;&gt;"",'Συμβατικά ΦΣ'!B34,"")</f>
        <v/>
      </c>
      <c r="C34" s="77" t="str">
        <f aca="false">IF(B34&lt;&gt;"",'Νέα ΦΣ'!C34,"")</f>
        <v/>
      </c>
      <c r="D34" s="77" t="str">
        <f aca="false">IF(B34&lt;&gt;"",'Νέα ΦΣ'!H34 &amp; " -" &amp; 'Νέα ΦΣ'!M34 &amp; "W","")</f>
        <v/>
      </c>
      <c r="E34" s="80" t="str">
        <f aca="false">IF(B34&lt;&gt;"",'Νέα ΦΣ'!I34,"")</f>
        <v/>
      </c>
      <c r="F34" s="93"/>
      <c r="G34" s="94" t="str">
        <f aca="false">IF(C34&lt;&gt;"",ROUND('Γενικά Δεδομένα'!$I$15*F34,0),"")</f>
        <v/>
      </c>
    </row>
    <row r="35" customFormat="false" ht="14.4" hidden="false" customHeight="false" outlineLevel="0" collapsed="false">
      <c r="B35" s="59" t="str">
        <f aca="false">IF('Συμβατικά ΦΣ'!B35&lt;&gt;"",'Συμβατικά ΦΣ'!B35,"")</f>
        <v/>
      </c>
      <c r="C35" s="77" t="str">
        <f aca="false">IF(B35&lt;&gt;"",'Νέα ΦΣ'!C35,"")</f>
        <v/>
      </c>
      <c r="D35" s="77" t="str">
        <f aca="false">IF(B35&lt;&gt;"",'Νέα ΦΣ'!H35 &amp; " -" &amp; 'Νέα ΦΣ'!M35 &amp; "W","")</f>
        <v/>
      </c>
      <c r="E35" s="80" t="str">
        <f aca="false">IF(B35&lt;&gt;"",'Νέα ΦΣ'!I35,"")</f>
        <v/>
      </c>
      <c r="F35" s="93"/>
      <c r="G35" s="94" t="str">
        <f aca="false">IF(C35&lt;&gt;"",ROUND('Γενικά Δεδομένα'!$I$15*F35,0),"")</f>
        <v/>
      </c>
    </row>
    <row r="36" customFormat="false" ht="14.4" hidden="false" customHeight="false" outlineLevel="0" collapsed="false">
      <c r="B36" s="59" t="str">
        <f aca="false">IF('Συμβατικά ΦΣ'!B36&lt;&gt;"",'Συμβατικά ΦΣ'!B36,"")</f>
        <v/>
      </c>
      <c r="C36" s="77" t="str">
        <f aca="false">IF(B36&lt;&gt;"",'Νέα ΦΣ'!C36,"")</f>
        <v/>
      </c>
      <c r="D36" s="77" t="str">
        <f aca="false">IF(B36&lt;&gt;"",'Νέα ΦΣ'!H36 &amp; " -" &amp; 'Νέα ΦΣ'!M36 &amp; "W","")</f>
        <v/>
      </c>
      <c r="E36" s="80" t="str">
        <f aca="false">IF(B36&lt;&gt;"",'Νέα ΦΣ'!I36,"")</f>
        <v/>
      </c>
      <c r="F36" s="93"/>
      <c r="G36" s="94" t="str">
        <f aca="false">IF(C36&lt;&gt;"",ROUND('Γενικά Δεδομένα'!$I$15*F36,0),"")</f>
        <v/>
      </c>
    </row>
    <row r="37" customFormat="false" ht="14.4" hidden="false" customHeight="false" outlineLevel="0" collapsed="false">
      <c r="B37" s="59" t="str">
        <f aca="false">IF('Συμβατικά ΦΣ'!B37&lt;&gt;"",'Συμβατικά ΦΣ'!B37,"")</f>
        <v/>
      </c>
      <c r="C37" s="77" t="str">
        <f aca="false">IF(B37&lt;&gt;"",'Νέα ΦΣ'!C37,"")</f>
        <v/>
      </c>
      <c r="D37" s="77" t="str">
        <f aca="false">IF(B37&lt;&gt;"",'Νέα ΦΣ'!H37 &amp; " -" &amp; 'Νέα ΦΣ'!M37 &amp; "W","")</f>
        <v/>
      </c>
      <c r="E37" s="80" t="str">
        <f aca="false">IF(B37&lt;&gt;"",'Νέα ΦΣ'!I37,"")</f>
        <v/>
      </c>
      <c r="F37" s="93"/>
      <c r="G37" s="94" t="str">
        <f aca="false">IF(C37&lt;&gt;"",ROUND('Γενικά Δεδομένα'!$I$15*F37,0),"")</f>
        <v/>
      </c>
    </row>
    <row r="38" customFormat="false" ht="14.4" hidden="false" customHeight="false" outlineLevel="0" collapsed="false">
      <c r="B38" s="59" t="str">
        <f aca="false">IF('Συμβατικά ΦΣ'!B38&lt;&gt;"",'Συμβατικά ΦΣ'!B38,"")</f>
        <v/>
      </c>
      <c r="C38" s="77" t="str">
        <f aca="false">IF(B38&lt;&gt;"",'Νέα ΦΣ'!C38,"")</f>
        <v/>
      </c>
      <c r="D38" s="77" t="str">
        <f aca="false">IF(B38&lt;&gt;"",'Νέα ΦΣ'!H38 &amp; " -" &amp; 'Νέα ΦΣ'!M38 &amp; "W","")</f>
        <v/>
      </c>
      <c r="E38" s="80" t="str">
        <f aca="false">IF(B38&lt;&gt;"",'Νέα ΦΣ'!I38,"")</f>
        <v/>
      </c>
      <c r="F38" s="93"/>
      <c r="G38" s="94" t="str">
        <f aca="false">IF(C38&lt;&gt;"",ROUND('Γενικά Δεδομένα'!$I$15*F38,0),"")</f>
        <v/>
      </c>
    </row>
    <row r="39" customFormat="false" ht="14.4" hidden="false" customHeight="false" outlineLevel="0" collapsed="false">
      <c r="B39" s="59" t="str">
        <f aca="false">IF('Συμβατικά ΦΣ'!B39&lt;&gt;"",'Συμβατικά ΦΣ'!B39,"")</f>
        <v/>
      </c>
      <c r="C39" s="77" t="str">
        <f aca="false">IF(B39&lt;&gt;"",'Νέα ΦΣ'!C39,"")</f>
        <v/>
      </c>
      <c r="D39" s="77" t="str">
        <f aca="false">IF(B39&lt;&gt;"",'Νέα ΦΣ'!H39 &amp; " -" &amp; 'Νέα ΦΣ'!M39 &amp; "W","")</f>
        <v/>
      </c>
      <c r="E39" s="80" t="str">
        <f aca="false">IF(B39&lt;&gt;"",'Νέα ΦΣ'!I39,"")</f>
        <v/>
      </c>
      <c r="F39" s="93"/>
      <c r="G39" s="94" t="str">
        <f aca="false">IF(C39&lt;&gt;"",ROUND('Γενικά Δεδομένα'!$I$15*F39,0),"")</f>
        <v/>
      </c>
    </row>
    <row r="40" customFormat="false" ht="14.4" hidden="false" customHeight="false" outlineLevel="0" collapsed="false">
      <c r="B40" s="59" t="str">
        <f aca="false">IF('Συμβατικά ΦΣ'!B40&lt;&gt;"",'Συμβατικά ΦΣ'!B40,"")</f>
        <v/>
      </c>
      <c r="C40" s="77" t="str">
        <f aca="false">IF(B40&lt;&gt;"",'Νέα ΦΣ'!C40,"")</f>
        <v/>
      </c>
      <c r="D40" s="77" t="str">
        <f aca="false">IF(B40&lt;&gt;"",'Νέα ΦΣ'!H40 &amp; " -" &amp; 'Νέα ΦΣ'!M40 &amp; "W","")</f>
        <v/>
      </c>
      <c r="E40" s="80" t="str">
        <f aca="false">IF(B40&lt;&gt;"",'Νέα ΦΣ'!I40,"")</f>
        <v/>
      </c>
      <c r="F40" s="93"/>
      <c r="G40" s="94" t="str">
        <f aca="false">IF(C40&lt;&gt;"",ROUND('Γενικά Δεδομένα'!$I$15*F40,0),"")</f>
        <v/>
      </c>
    </row>
    <row r="41" customFormat="false" ht="14.4" hidden="false" customHeight="false" outlineLevel="0" collapsed="false">
      <c r="B41" s="59" t="str">
        <f aca="false">IF('Συμβατικά ΦΣ'!B41&lt;&gt;"",'Συμβατικά ΦΣ'!B41,"")</f>
        <v/>
      </c>
      <c r="C41" s="77" t="str">
        <f aca="false">IF(B41&lt;&gt;"",'Νέα ΦΣ'!C41,"")</f>
        <v/>
      </c>
      <c r="D41" s="77" t="str">
        <f aca="false">IF(B41&lt;&gt;"",'Νέα ΦΣ'!H41 &amp; " -" &amp; 'Νέα ΦΣ'!M41 &amp; "W","")</f>
        <v/>
      </c>
      <c r="E41" s="80" t="str">
        <f aca="false">IF(B41&lt;&gt;"",'Νέα ΦΣ'!I41,"")</f>
        <v/>
      </c>
      <c r="F41" s="93"/>
      <c r="G41" s="94" t="str">
        <f aca="false">IF(C41&lt;&gt;"",ROUND('Γενικά Δεδομένα'!$I$15*F41,0),"")</f>
        <v/>
      </c>
    </row>
    <row r="42" customFormat="false" ht="14.4" hidden="false" customHeight="false" outlineLevel="0" collapsed="false">
      <c r="B42" s="59" t="str">
        <f aca="false">IF('Συμβατικά ΦΣ'!B42&lt;&gt;"",'Συμβατικά ΦΣ'!B42,"")</f>
        <v/>
      </c>
      <c r="C42" s="77" t="str">
        <f aca="false">IF(B42&lt;&gt;"",'Νέα ΦΣ'!C42,"")</f>
        <v/>
      </c>
      <c r="D42" s="77" t="str">
        <f aca="false">IF(B42&lt;&gt;"",'Νέα ΦΣ'!H42 &amp; " -" &amp; 'Νέα ΦΣ'!M42 &amp; "W","")</f>
        <v/>
      </c>
      <c r="E42" s="80" t="str">
        <f aca="false">IF(B42&lt;&gt;"",'Νέα ΦΣ'!I42,"")</f>
        <v/>
      </c>
      <c r="F42" s="93"/>
      <c r="G42" s="94" t="str">
        <f aca="false">IF(C42&lt;&gt;"",ROUND('Γενικά Δεδομένα'!$I$15*F42,0),"")</f>
        <v/>
      </c>
    </row>
    <row r="43" customFormat="false" ht="14.4" hidden="false" customHeight="false" outlineLevel="0" collapsed="false">
      <c r="B43" s="59" t="str">
        <f aca="false">IF('Συμβατικά ΦΣ'!B43&lt;&gt;"",'Συμβατικά ΦΣ'!B43,"")</f>
        <v/>
      </c>
      <c r="C43" s="77" t="str">
        <f aca="false">IF(B43&lt;&gt;"",'Νέα ΦΣ'!C43,"")</f>
        <v/>
      </c>
      <c r="D43" s="77" t="str">
        <f aca="false">IF(B43&lt;&gt;"",'Νέα ΦΣ'!H43 &amp; " -" &amp; 'Νέα ΦΣ'!M43 &amp; "W","")</f>
        <v/>
      </c>
      <c r="E43" s="80" t="str">
        <f aca="false">IF(B43&lt;&gt;"",'Νέα ΦΣ'!I43,"")</f>
        <v/>
      </c>
      <c r="F43" s="93"/>
      <c r="G43" s="94" t="str">
        <f aca="false">IF(C43&lt;&gt;"",ROUND('Γενικά Δεδομένα'!$I$15*F43,0),"")</f>
        <v/>
      </c>
    </row>
    <row r="44" customFormat="false" ht="14.4" hidden="false" customHeight="false" outlineLevel="0" collapsed="false">
      <c r="B44" s="59" t="str">
        <f aca="false">IF('Συμβατικά ΦΣ'!B44&lt;&gt;"",'Συμβατικά ΦΣ'!B44,"")</f>
        <v/>
      </c>
      <c r="C44" s="77" t="str">
        <f aca="false">IF(B44&lt;&gt;"",'Νέα ΦΣ'!C44,"")</f>
        <v/>
      </c>
      <c r="D44" s="77" t="str">
        <f aca="false">IF(B44&lt;&gt;"",'Νέα ΦΣ'!H44 &amp; " -" &amp; 'Νέα ΦΣ'!M44 &amp; "W","")</f>
        <v/>
      </c>
      <c r="E44" s="80" t="str">
        <f aca="false">IF(B44&lt;&gt;"",'Νέα ΦΣ'!I44,"")</f>
        <v/>
      </c>
      <c r="F44" s="93"/>
      <c r="G44" s="94" t="str">
        <f aca="false">IF(C44&lt;&gt;"",ROUND('Γενικά Δεδομένα'!$I$15*F44,0),"")</f>
        <v/>
      </c>
    </row>
    <row r="45" customFormat="false" ht="14.4" hidden="false" customHeight="false" outlineLevel="0" collapsed="false">
      <c r="B45" s="59" t="str">
        <f aca="false">IF('Συμβατικά ΦΣ'!B45&lt;&gt;"",'Συμβατικά ΦΣ'!B45,"")</f>
        <v/>
      </c>
      <c r="C45" s="77" t="str">
        <f aca="false">IF(B45&lt;&gt;"",'Νέα ΦΣ'!C45,"")</f>
        <v/>
      </c>
      <c r="D45" s="77" t="str">
        <f aca="false">IF(B45&lt;&gt;"",'Νέα ΦΣ'!H45 &amp; " -" &amp; 'Νέα ΦΣ'!M45 &amp; "W","")</f>
        <v/>
      </c>
      <c r="E45" s="80" t="str">
        <f aca="false">IF(B45&lt;&gt;"",'Νέα ΦΣ'!I45,"")</f>
        <v/>
      </c>
      <c r="F45" s="93"/>
      <c r="G45" s="94" t="str">
        <f aca="false">IF(C45&lt;&gt;"",ROUND('Γενικά Δεδομένα'!$I$15*F45,0),"")</f>
        <v/>
      </c>
    </row>
    <row r="46" customFormat="false" ht="14.4" hidden="false" customHeight="false" outlineLevel="0" collapsed="false">
      <c r="B46" s="59" t="str">
        <f aca="false">IF('Συμβατικά ΦΣ'!B46&lt;&gt;"",'Συμβατικά ΦΣ'!B46,"")</f>
        <v/>
      </c>
      <c r="C46" s="77" t="str">
        <f aca="false">IF(B46&lt;&gt;"",'Νέα ΦΣ'!C46,"")</f>
        <v/>
      </c>
      <c r="D46" s="77" t="str">
        <f aca="false">IF(B46&lt;&gt;"",'Νέα ΦΣ'!H46 &amp; " -" &amp; 'Νέα ΦΣ'!M46 &amp; "W","")</f>
        <v/>
      </c>
      <c r="E46" s="80" t="str">
        <f aca="false">IF(B46&lt;&gt;"",'Νέα ΦΣ'!I46,"")</f>
        <v/>
      </c>
      <c r="F46" s="93"/>
      <c r="G46" s="94" t="str">
        <f aca="false">IF(C46&lt;&gt;"",ROUND('Γενικά Δεδομένα'!$I$15*F46,0),"")</f>
        <v/>
      </c>
    </row>
    <row r="47" customFormat="false" ht="14.4" hidden="false" customHeight="false" outlineLevel="0" collapsed="false">
      <c r="B47" s="59" t="str">
        <f aca="false">IF('Συμβατικά ΦΣ'!B47&lt;&gt;"",'Συμβατικά ΦΣ'!B47,"")</f>
        <v/>
      </c>
      <c r="C47" s="77" t="str">
        <f aca="false">IF(B47&lt;&gt;"",'Νέα ΦΣ'!C47,"")</f>
        <v/>
      </c>
      <c r="D47" s="77" t="str">
        <f aca="false">IF(B47&lt;&gt;"",'Νέα ΦΣ'!H47 &amp; " -" &amp; 'Νέα ΦΣ'!M47 &amp; "W","")</f>
        <v/>
      </c>
      <c r="E47" s="80" t="str">
        <f aca="false">IF(B47&lt;&gt;"",'Νέα ΦΣ'!I47,"")</f>
        <v/>
      </c>
      <c r="F47" s="93"/>
      <c r="G47" s="94" t="str">
        <f aca="false">IF(C47&lt;&gt;"",ROUND('Γενικά Δεδομένα'!$I$15*F47,0),"")</f>
        <v/>
      </c>
    </row>
    <row r="48" customFormat="false" ht="14.4" hidden="false" customHeight="false" outlineLevel="0" collapsed="false">
      <c r="B48" s="59" t="str">
        <f aca="false">IF('Συμβατικά ΦΣ'!B48&lt;&gt;"",'Συμβατικά ΦΣ'!B48,"")</f>
        <v/>
      </c>
      <c r="C48" s="77" t="str">
        <f aca="false">IF(B48&lt;&gt;"",'Νέα ΦΣ'!C48,"")</f>
        <v/>
      </c>
      <c r="D48" s="77" t="str">
        <f aca="false">IF(B48&lt;&gt;"",'Νέα ΦΣ'!H48 &amp; " -" &amp; 'Νέα ΦΣ'!M48 &amp; "W","")</f>
        <v/>
      </c>
      <c r="E48" s="80" t="str">
        <f aca="false">IF(B48&lt;&gt;"",'Νέα ΦΣ'!I48,"")</f>
        <v/>
      </c>
      <c r="F48" s="93"/>
      <c r="G48" s="94" t="str">
        <f aca="false">IF(C48&lt;&gt;"",ROUND('Γενικά Δεδομένα'!$I$15*F48,0),"")</f>
        <v/>
      </c>
    </row>
    <row r="49" customFormat="false" ht="14.4" hidden="false" customHeight="false" outlineLevel="0" collapsed="false">
      <c r="B49" s="59" t="str">
        <f aca="false">IF('Συμβατικά ΦΣ'!B49&lt;&gt;"",'Συμβατικά ΦΣ'!B49,"")</f>
        <v/>
      </c>
      <c r="C49" s="77" t="str">
        <f aca="false">IF(B49&lt;&gt;"",'Νέα ΦΣ'!C49,"")</f>
        <v/>
      </c>
      <c r="D49" s="77" t="str">
        <f aca="false">IF(B49&lt;&gt;"",'Νέα ΦΣ'!H49 &amp; " -" &amp; 'Νέα ΦΣ'!M49 &amp; "W","")</f>
        <v/>
      </c>
      <c r="E49" s="80" t="str">
        <f aca="false">IF(B49&lt;&gt;"",'Νέα ΦΣ'!I49,"")</f>
        <v/>
      </c>
      <c r="F49" s="93"/>
      <c r="G49" s="94" t="str">
        <f aca="false">IF(C49&lt;&gt;"",ROUND('Γενικά Δεδομένα'!$I$15*F49,0),"")</f>
        <v/>
      </c>
    </row>
    <row r="50" customFormat="false" ht="14.4" hidden="false" customHeight="false" outlineLevel="0" collapsed="false">
      <c r="B50" s="59" t="str">
        <f aca="false">IF('Συμβατικά ΦΣ'!B50&lt;&gt;"",'Συμβατικά ΦΣ'!B50,"")</f>
        <v/>
      </c>
      <c r="C50" s="77" t="str">
        <f aca="false">IF(B50&lt;&gt;"",'Νέα ΦΣ'!C50,"")</f>
        <v/>
      </c>
      <c r="D50" s="77" t="str">
        <f aca="false">IF(B50&lt;&gt;"",'Νέα ΦΣ'!H50 &amp; " -" &amp; 'Νέα ΦΣ'!M50 &amp; "W","")</f>
        <v/>
      </c>
      <c r="E50" s="80" t="str">
        <f aca="false">IF(B50&lt;&gt;"",'Νέα ΦΣ'!I50,"")</f>
        <v/>
      </c>
      <c r="F50" s="93"/>
      <c r="G50" s="94" t="str">
        <f aca="false">IF(C50&lt;&gt;"",ROUND('Γενικά Δεδομένα'!$I$15*F50,0),"")</f>
        <v/>
      </c>
    </row>
    <row r="51" customFormat="false" ht="14.4" hidden="false" customHeight="false" outlineLevel="0" collapsed="false">
      <c r="B51" s="59" t="str">
        <f aca="false">IF('Συμβατικά ΦΣ'!B51&lt;&gt;"",'Συμβατικά ΦΣ'!B51,"")</f>
        <v/>
      </c>
      <c r="C51" s="77" t="str">
        <f aca="false">IF(B51&lt;&gt;"",'Νέα ΦΣ'!C51,"")</f>
        <v/>
      </c>
      <c r="D51" s="77" t="str">
        <f aca="false">IF(B51&lt;&gt;"",'Νέα ΦΣ'!H51 &amp; " -" &amp; 'Νέα ΦΣ'!M51 &amp; "W","")</f>
        <v/>
      </c>
      <c r="E51" s="80" t="str">
        <f aca="false">IF(B51&lt;&gt;"",'Νέα ΦΣ'!I51,"")</f>
        <v/>
      </c>
      <c r="F51" s="93"/>
      <c r="G51" s="94" t="str">
        <f aca="false">IF(C51&lt;&gt;"",ROUND('Γενικά Δεδομένα'!$I$15*F51,0),"")</f>
        <v/>
      </c>
    </row>
    <row r="52" customFormat="false" ht="14.4" hidden="false" customHeight="false" outlineLevel="0" collapsed="false">
      <c r="B52" s="59" t="str">
        <f aca="false">IF('Συμβατικά ΦΣ'!B52&lt;&gt;"",'Συμβατικά ΦΣ'!B52,"")</f>
        <v/>
      </c>
      <c r="C52" s="77" t="str">
        <f aca="false">IF(B52&lt;&gt;"",'Νέα ΦΣ'!C52,"")</f>
        <v/>
      </c>
      <c r="D52" s="77" t="str">
        <f aca="false">IF(B52&lt;&gt;"",'Νέα ΦΣ'!H52 &amp; " -" &amp; 'Νέα ΦΣ'!M52 &amp; "W","")</f>
        <v/>
      </c>
      <c r="E52" s="80" t="str">
        <f aca="false">IF(B52&lt;&gt;"",'Νέα ΦΣ'!I52,"")</f>
        <v/>
      </c>
      <c r="F52" s="93"/>
      <c r="G52" s="94" t="str">
        <f aca="false">IF(C52&lt;&gt;"",ROUND('Γενικά Δεδομένα'!$I$15*F52,0),"")</f>
        <v/>
      </c>
    </row>
    <row r="53" customFormat="false" ht="14.4" hidden="false" customHeight="false" outlineLevel="0" collapsed="false">
      <c r="B53" s="59" t="str">
        <f aca="false">IF('Συμβατικά ΦΣ'!B53&lt;&gt;"",'Συμβατικά ΦΣ'!B53,"")</f>
        <v/>
      </c>
      <c r="C53" s="77" t="str">
        <f aca="false">IF(B53&lt;&gt;"",'Νέα ΦΣ'!C53,"")</f>
        <v/>
      </c>
      <c r="D53" s="77" t="str">
        <f aca="false">IF(B53&lt;&gt;"",'Νέα ΦΣ'!H53 &amp; " -" &amp; 'Νέα ΦΣ'!M53 &amp; "W","")</f>
        <v/>
      </c>
      <c r="E53" s="80" t="str">
        <f aca="false">IF(B53&lt;&gt;"",'Νέα ΦΣ'!I53,"")</f>
        <v/>
      </c>
      <c r="F53" s="93"/>
      <c r="G53" s="94" t="str">
        <f aca="false">IF(C53&lt;&gt;"",ROUND('Γενικά Δεδομένα'!$I$15*F53,0),"")</f>
        <v/>
      </c>
    </row>
    <row r="54" customFormat="false" ht="14.4" hidden="false" customHeight="false" outlineLevel="0" collapsed="false">
      <c r="B54" s="59" t="str">
        <f aca="false">IF('Συμβατικά ΦΣ'!B54&lt;&gt;"",'Συμβατικά ΦΣ'!B54,"")</f>
        <v/>
      </c>
      <c r="C54" s="77" t="str">
        <f aca="false">IF(B54&lt;&gt;"",'Νέα ΦΣ'!C54,"")</f>
        <v/>
      </c>
      <c r="D54" s="77" t="str">
        <f aca="false">IF(B54&lt;&gt;"",'Νέα ΦΣ'!H54 &amp; " -" &amp; 'Νέα ΦΣ'!M54 &amp; "W","")</f>
        <v/>
      </c>
      <c r="E54" s="80" t="str">
        <f aca="false">IF(B54&lt;&gt;"",'Νέα ΦΣ'!I54,"")</f>
        <v/>
      </c>
      <c r="F54" s="93"/>
      <c r="G54" s="94" t="str">
        <f aca="false">IF(C54&lt;&gt;"",ROUND('Γενικά Δεδομένα'!$I$15*F54,0),"")</f>
        <v/>
      </c>
    </row>
    <row r="55" customFormat="false" ht="14.4" hidden="false" customHeight="false" outlineLevel="0" collapsed="false">
      <c r="B55" s="59" t="str">
        <f aca="false">IF('Συμβατικά ΦΣ'!B55&lt;&gt;"",'Συμβατικά ΦΣ'!B55,"")</f>
        <v/>
      </c>
      <c r="C55" s="77" t="str">
        <f aca="false">IF(B55&lt;&gt;"",'Νέα ΦΣ'!C55,"")</f>
        <v/>
      </c>
      <c r="D55" s="77" t="str">
        <f aca="false">IF(B55&lt;&gt;"",'Νέα ΦΣ'!H55 &amp; " -" &amp; 'Νέα ΦΣ'!M55 &amp; "W","")</f>
        <v/>
      </c>
      <c r="E55" s="80" t="str">
        <f aca="false">IF(B55&lt;&gt;"",'Νέα ΦΣ'!I55,"")</f>
        <v/>
      </c>
      <c r="F55" s="93"/>
      <c r="G55" s="94" t="str">
        <f aca="false">IF(C55&lt;&gt;"",ROUND('Γενικά Δεδομένα'!$I$15*F55,0),"")</f>
        <v/>
      </c>
    </row>
    <row r="56" customFormat="false" ht="14.4" hidden="false" customHeight="false" outlineLevel="0" collapsed="false">
      <c r="B56" s="59" t="str">
        <f aca="false">IF('Συμβατικά ΦΣ'!B56&lt;&gt;"",'Συμβατικά ΦΣ'!B56,"")</f>
        <v/>
      </c>
      <c r="C56" s="77" t="str">
        <f aca="false">IF(B56&lt;&gt;"",'Νέα ΦΣ'!C56,"")</f>
        <v/>
      </c>
      <c r="D56" s="77" t="str">
        <f aca="false">IF(B56&lt;&gt;"",'Νέα ΦΣ'!H56 &amp; " -" &amp; 'Νέα ΦΣ'!M56 &amp; "W","")</f>
        <v/>
      </c>
      <c r="E56" s="80" t="str">
        <f aca="false">IF(B56&lt;&gt;"",'Νέα ΦΣ'!I56,"")</f>
        <v/>
      </c>
      <c r="F56" s="93"/>
      <c r="G56" s="94" t="str">
        <f aca="false">IF(C56&lt;&gt;"",ROUND('Γενικά Δεδομένα'!$I$15*F56,0),"")</f>
        <v/>
      </c>
    </row>
    <row r="57" customFormat="false" ht="14.4" hidden="false" customHeight="false" outlineLevel="0" collapsed="false">
      <c r="B57" s="59" t="str">
        <f aca="false">IF('Συμβατικά ΦΣ'!B57&lt;&gt;"",'Συμβατικά ΦΣ'!B57,"")</f>
        <v/>
      </c>
      <c r="C57" s="77" t="str">
        <f aca="false">IF(B57&lt;&gt;"",'Νέα ΦΣ'!C57,"")</f>
        <v/>
      </c>
      <c r="D57" s="77" t="str">
        <f aca="false">IF(B57&lt;&gt;"",'Νέα ΦΣ'!H57 &amp; " -" &amp; 'Νέα ΦΣ'!M57 &amp; "W","")</f>
        <v/>
      </c>
      <c r="E57" s="80" t="str">
        <f aca="false">IF(B57&lt;&gt;"",'Νέα ΦΣ'!I57,"")</f>
        <v/>
      </c>
      <c r="F57" s="93"/>
      <c r="G57" s="94" t="str">
        <f aca="false">IF(C57&lt;&gt;"",ROUND('Γενικά Δεδομένα'!$I$15*F57,0),"")</f>
        <v/>
      </c>
    </row>
    <row r="58" customFormat="false" ht="14.4" hidden="false" customHeight="false" outlineLevel="0" collapsed="false">
      <c r="B58" s="59" t="str">
        <f aca="false">IF('Συμβατικά ΦΣ'!B58&lt;&gt;"",'Συμβατικά ΦΣ'!B58,"")</f>
        <v/>
      </c>
      <c r="C58" s="77" t="str">
        <f aca="false">IF(B58&lt;&gt;"",'Νέα ΦΣ'!C58,"")</f>
        <v/>
      </c>
      <c r="D58" s="77" t="str">
        <f aca="false">IF(B58&lt;&gt;"",'Νέα ΦΣ'!H58 &amp; " -" &amp; 'Νέα ΦΣ'!M58 &amp; "W","")</f>
        <v/>
      </c>
      <c r="E58" s="80" t="str">
        <f aca="false">IF(B58&lt;&gt;"",'Νέα ΦΣ'!I58,"")</f>
        <v/>
      </c>
      <c r="F58" s="93"/>
      <c r="G58" s="94" t="str">
        <f aca="false">IF(C58&lt;&gt;"",ROUND('Γενικά Δεδομένα'!$I$15*F58,0),"")</f>
        <v/>
      </c>
    </row>
    <row r="59" customFormat="false" ht="14.4" hidden="false" customHeight="false" outlineLevel="0" collapsed="false">
      <c r="B59" s="59" t="str">
        <f aca="false">IF('Συμβατικά ΦΣ'!B59&lt;&gt;"",'Συμβατικά ΦΣ'!B59,"")</f>
        <v/>
      </c>
      <c r="C59" s="77" t="str">
        <f aca="false">IF(B59&lt;&gt;"",'Νέα ΦΣ'!C59,"")</f>
        <v/>
      </c>
      <c r="D59" s="77" t="str">
        <f aca="false">IF(B59&lt;&gt;"",'Νέα ΦΣ'!H59 &amp; " -" &amp; 'Νέα ΦΣ'!M59 &amp; "W","")</f>
        <v/>
      </c>
      <c r="E59" s="80" t="str">
        <f aca="false">IF(B59&lt;&gt;"",'Νέα ΦΣ'!I59,"")</f>
        <v/>
      </c>
      <c r="F59" s="93"/>
      <c r="G59" s="94" t="str">
        <f aca="false">IF(C59&lt;&gt;"",ROUND('Γενικά Δεδομένα'!$I$15*F59,0),"")</f>
        <v/>
      </c>
    </row>
    <row r="60" customFormat="false" ht="14.4" hidden="false" customHeight="false" outlineLevel="0" collapsed="false">
      <c r="B60" s="59" t="str">
        <f aca="false">IF('Συμβατικά ΦΣ'!B60&lt;&gt;"",'Συμβατικά ΦΣ'!B60,"")</f>
        <v/>
      </c>
      <c r="C60" s="77" t="str">
        <f aca="false">IF(B60&lt;&gt;"",'Νέα ΦΣ'!C60,"")</f>
        <v/>
      </c>
      <c r="D60" s="77" t="str">
        <f aca="false">IF(B60&lt;&gt;"",'Νέα ΦΣ'!H60 &amp; " -" &amp; 'Νέα ΦΣ'!M60 &amp; "W","")</f>
        <v/>
      </c>
      <c r="E60" s="80" t="str">
        <f aca="false">IF(B60&lt;&gt;"",'Νέα ΦΣ'!I60,"")</f>
        <v/>
      </c>
      <c r="F60" s="93"/>
      <c r="G60" s="94" t="str">
        <f aca="false">IF(C60&lt;&gt;"",ROUND('Γενικά Δεδομένα'!$I$15*F60,0),"")</f>
        <v/>
      </c>
    </row>
    <row r="61" customFormat="false" ht="14.4" hidden="false" customHeight="false" outlineLevel="0" collapsed="false">
      <c r="B61" s="59" t="str">
        <f aca="false">IF('Συμβατικά ΦΣ'!B61&lt;&gt;"",'Συμβατικά ΦΣ'!B61,"")</f>
        <v/>
      </c>
      <c r="C61" s="77" t="str">
        <f aca="false">IF(B61&lt;&gt;"",'Νέα ΦΣ'!C61,"")</f>
        <v/>
      </c>
      <c r="D61" s="77" t="str">
        <f aca="false">IF(B61&lt;&gt;"",'Νέα ΦΣ'!H61 &amp; " -" &amp; 'Νέα ΦΣ'!M61 &amp; "W","")</f>
        <v/>
      </c>
      <c r="E61" s="80" t="str">
        <f aca="false">IF(B61&lt;&gt;"",'Νέα ΦΣ'!I61,"")</f>
        <v/>
      </c>
      <c r="F61" s="93"/>
      <c r="G61" s="94" t="str">
        <f aca="false">IF(C61&lt;&gt;"",ROUND('Γενικά Δεδομένα'!$I$15*F61,0),"")</f>
        <v/>
      </c>
    </row>
    <row r="62" customFormat="false" ht="14.4" hidden="false" customHeight="false" outlineLevel="0" collapsed="false">
      <c r="B62" s="59" t="str">
        <f aca="false">IF('Συμβατικά ΦΣ'!B62&lt;&gt;"",'Συμβατικά ΦΣ'!B62,"")</f>
        <v/>
      </c>
      <c r="C62" s="77" t="str">
        <f aca="false">IF(B62&lt;&gt;"",'Νέα ΦΣ'!C62,"")</f>
        <v/>
      </c>
      <c r="D62" s="77" t="str">
        <f aca="false">IF(B62&lt;&gt;"",'Νέα ΦΣ'!H62 &amp; " -" &amp; 'Νέα ΦΣ'!M62 &amp; "W","")</f>
        <v/>
      </c>
      <c r="E62" s="80" t="str">
        <f aca="false">IF(B62&lt;&gt;"",'Νέα ΦΣ'!I62,"")</f>
        <v/>
      </c>
      <c r="F62" s="93"/>
      <c r="G62" s="94" t="str">
        <f aca="false">IF(C62&lt;&gt;"",ROUND('Γενικά Δεδομένα'!$I$15*F62,0),"")</f>
        <v/>
      </c>
    </row>
    <row r="63" customFormat="false" ht="14.4" hidden="false" customHeight="false" outlineLevel="0" collapsed="false">
      <c r="B63" s="59" t="str">
        <f aca="false">IF('Συμβατικά ΦΣ'!B63&lt;&gt;"",'Συμβατικά ΦΣ'!B63,"")</f>
        <v/>
      </c>
      <c r="C63" s="77" t="str">
        <f aca="false">IF(B63&lt;&gt;"",'Νέα ΦΣ'!C63,"")</f>
        <v/>
      </c>
      <c r="D63" s="77" t="str">
        <f aca="false">IF(B63&lt;&gt;"",'Νέα ΦΣ'!H63 &amp; " -" &amp; 'Νέα ΦΣ'!M63 &amp; "W","")</f>
        <v/>
      </c>
      <c r="E63" s="80" t="str">
        <f aca="false">IF(B63&lt;&gt;"",'Νέα ΦΣ'!I63,"")</f>
        <v/>
      </c>
      <c r="F63" s="93"/>
      <c r="G63" s="94" t="str">
        <f aca="false">IF(C63&lt;&gt;"",ROUND('Γενικά Δεδομένα'!$I$15*F63,0),"")</f>
        <v/>
      </c>
    </row>
    <row r="64" customFormat="false" ht="14.4" hidden="false" customHeight="false" outlineLevel="0" collapsed="false">
      <c r="B64" s="59" t="str">
        <f aca="false">IF('Συμβατικά ΦΣ'!B64&lt;&gt;"",'Συμβατικά ΦΣ'!B64,"")</f>
        <v/>
      </c>
      <c r="C64" s="77" t="str">
        <f aca="false">IF(B64&lt;&gt;"",'Νέα ΦΣ'!C64,"")</f>
        <v/>
      </c>
      <c r="D64" s="77" t="str">
        <f aca="false">IF(B64&lt;&gt;"",'Νέα ΦΣ'!H64 &amp; " -" &amp; 'Νέα ΦΣ'!M64 &amp; "W","")</f>
        <v/>
      </c>
      <c r="E64" s="80" t="str">
        <f aca="false">IF(B64&lt;&gt;"",'Νέα ΦΣ'!I64,"")</f>
        <v/>
      </c>
      <c r="F64" s="93"/>
      <c r="G64" s="94" t="str">
        <f aca="false">IF(C64&lt;&gt;"",ROUND('Γενικά Δεδομένα'!$I$15*F64,0),"")</f>
        <v/>
      </c>
    </row>
    <row r="65" customFormat="false" ht="14.4" hidden="false" customHeight="false" outlineLevel="0" collapsed="false">
      <c r="B65" s="59" t="str">
        <f aca="false">IF('Συμβατικά ΦΣ'!B65&lt;&gt;"",'Συμβατικά ΦΣ'!B65,"")</f>
        <v/>
      </c>
      <c r="C65" s="77" t="str">
        <f aca="false">IF(B65&lt;&gt;"",'Νέα ΦΣ'!C65,"")</f>
        <v/>
      </c>
      <c r="D65" s="77" t="str">
        <f aca="false">IF(B65&lt;&gt;"",'Νέα ΦΣ'!H65 &amp; " -" &amp; 'Νέα ΦΣ'!M65 &amp; "W","")</f>
        <v/>
      </c>
      <c r="E65" s="80" t="str">
        <f aca="false">IF(B65&lt;&gt;"",'Νέα ΦΣ'!I65,"")</f>
        <v/>
      </c>
      <c r="F65" s="93"/>
      <c r="G65" s="94" t="str">
        <f aca="false">IF(C65&lt;&gt;"",ROUND('Γενικά Δεδομένα'!$I$15*F65,0),"")</f>
        <v/>
      </c>
    </row>
    <row r="66" customFormat="false" ht="14.4" hidden="false" customHeight="false" outlineLevel="0" collapsed="false">
      <c r="B66" s="59" t="str">
        <f aca="false">IF('Συμβατικά ΦΣ'!B66&lt;&gt;"",'Συμβατικά ΦΣ'!B66,"")</f>
        <v/>
      </c>
      <c r="C66" s="77" t="str">
        <f aca="false">IF(B66&lt;&gt;"",'Νέα ΦΣ'!C66,"")</f>
        <v/>
      </c>
      <c r="D66" s="77" t="str">
        <f aca="false">IF(B66&lt;&gt;"",'Νέα ΦΣ'!H66 &amp; " -" &amp; 'Νέα ΦΣ'!M66 &amp; "W","")</f>
        <v/>
      </c>
      <c r="E66" s="80" t="str">
        <f aca="false">IF(B66&lt;&gt;"",'Νέα ΦΣ'!I66,"")</f>
        <v/>
      </c>
      <c r="F66" s="93"/>
      <c r="G66" s="94" t="str">
        <f aca="false">IF(C66&lt;&gt;"",ROUND('Γενικά Δεδομένα'!$I$15*F66,0),"")</f>
        <v/>
      </c>
    </row>
    <row r="67" customFormat="false" ht="14.4" hidden="false" customHeight="false" outlineLevel="0" collapsed="false">
      <c r="B67" s="59" t="str">
        <f aca="false">IF('Συμβατικά ΦΣ'!B67&lt;&gt;"",'Συμβατικά ΦΣ'!B67,"")</f>
        <v/>
      </c>
      <c r="C67" s="77" t="str">
        <f aca="false">IF(B67&lt;&gt;"",'Νέα ΦΣ'!C67,"")</f>
        <v/>
      </c>
      <c r="D67" s="77" t="str">
        <f aca="false">IF(B67&lt;&gt;"",'Νέα ΦΣ'!H67 &amp; " -" &amp; 'Νέα ΦΣ'!M67 &amp; "W","")</f>
        <v/>
      </c>
      <c r="E67" s="80" t="str">
        <f aca="false">IF(B67&lt;&gt;"",'Νέα ΦΣ'!I67,"")</f>
        <v/>
      </c>
      <c r="F67" s="93"/>
      <c r="G67" s="94" t="str">
        <f aca="false">IF(C67&lt;&gt;"",ROUND('Γενικά Δεδομένα'!$I$15*F67,0),"")</f>
        <v/>
      </c>
    </row>
    <row r="68" customFormat="false" ht="14.4" hidden="false" customHeight="false" outlineLevel="0" collapsed="false">
      <c r="B68" s="59" t="str">
        <f aca="false">IF('Συμβατικά ΦΣ'!B68&lt;&gt;"",'Συμβατικά ΦΣ'!B68,"")</f>
        <v/>
      </c>
      <c r="C68" s="77" t="str">
        <f aca="false">IF(B68&lt;&gt;"",'Νέα ΦΣ'!C68,"")</f>
        <v/>
      </c>
      <c r="D68" s="77" t="str">
        <f aca="false">IF(B68&lt;&gt;"",'Νέα ΦΣ'!H68 &amp; " -" &amp; 'Νέα ΦΣ'!M68 &amp; "W","")</f>
        <v/>
      </c>
      <c r="E68" s="80" t="str">
        <f aca="false">IF(B68&lt;&gt;"",'Νέα ΦΣ'!I68,"")</f>
        <v/>
      </c>
      <c r="F68" s="93"/>
      <c r="G68" s="94" t="str">
        <f aca="false">IF(C68&lt;&gt;"",ROUND('Γενικά Δεδομένα'!$I$15*F68,0),"")</f>
        <v/>
      </c>
    </row>
    <row r="69" customFormat="false" ht="14.4" hidden="false" customHeight="false" outlineLevel="0" collapsed="false">
      <c r="B69" s="59" t="str">
        <f aca="false">IF('Συμβατικά ΦΣ'!B69&lt;&gt;"",'Συμβατικά ΦΣ'!B69,"")</f>
        <v/>
      </c>
      <c r="C69" s="77" t="str">
        <f aca="false">IF(B69&lt;&gt;"",'Νέα ΦΣ'!C69,"")</f>
        <v/>
      </c>
      <c r="D69" s="77" t="str">
        <f aca="false">IF(B69&lt;&gt;"",'Νέα ΦΣ'!H69 &amp; " -" &amp; 'Νέα ΦΣ'!M69 &amp; "W","")</f>
        <v/>
      </c>
      <c r="E69" s="80" t="str">
        <f aca="false">IF(B69&lt;&gt;"",'Νέα ΦΣ'!I69,"")</f>
        <v/>
      </c>
      <c r="F69" s="93"/>
      <c r="G69" s="94" t="str">
        <f aca="false">IF(C69&lt;&gt;"",ROUND('Γενικά Δεδομένα'!$I$15*F69,0),"")</f>
        <v/>
      </c>
    </row>
    <row r="70" customFormat="false" ht="14.4" hidden="false" customHeight="false" outlineLevel="0" collapsed="false">
      <c r="B70" s="59" t="str">
        <f aca="false">IF('Συμβατικά ΦΣ'!B70&lt;&gt;"",'Συμβατικά ΦΣ'!B70,"")</f>
        <v/>
      </c>
      <c r="C70" s="77" t="str">
        <f aca="false">IF(B70&lt;&gt;"",'Νέα ΦΣ'!C70,"")</f>
        <v/>
      </c>
      <c r="D70" s="77" t="str">
        <f aca="false">IF(B70&lt;&gt;"",'Νέα ΦΣ'!H70 &amp; " -" &amp; 'Νέα ΦΣ'!M70 &amp; "W","")</f>
        <v/>
      </c>
      <c r="E70" s="80" t="str">
        <f aca="false">IF(B70&lt;&gt;"",'Νέα ΦΣ'!I70,"")</f>
        <v/>
      </c>
      <c r="F70" s="93"/>
      <c r="G70" s="94" t="str">
        <f aca="false">IF(C70&lt;&gt;"",ROUND('Γενικά Δεδομένα'!$I$15*F70,0),"")</f>
        <v/>
      </c>
    </row>
    <row r="71" customFormat="false" ht="14.4" hidden="false" customHeight="false" outlineLevel="0" collapsed="false">
      <c r="B71" s="59" t="str">
        <f aca="false">IF('Συμβατικά ΦΣ'!B71&lt;&gt;"",'Συμβατικά ΦΣ'!B71,"")</f>
        <v/>
      </c>
      <c r="C71" s="77" t="str">
        <f aca="false">IF(B71&lt;&gt;"",'Νέα ΦΣ'!C71,"")</f>
        <v/>
      </c>
      <c r="D71" s="77" t="str">
        <f aca="false">IF(B71&lt;&gt;"",'Νέα ΦΣ'!H71 &amp; " -" &amp; 'Νέα ΦΣ'!M71 &amp; "W","")</f>
        <v/>
      </c>
      <c r="E71" s="80" t="str">
        <f aca="false">IF(B71&lt;&gt;"",'Νέα ΦΣ'!I71,"")</f>
        <v/>
      </c>
      <c r="F71" s="93"/>
      <c r="G71" s="94" t="str">
        <f aca="false">IF(C71&lt;&gt;"",ROUND('Γενικά Δεδομένα'!$I$15*F71,0),"")</f>
        <v/>
      </c>
    </row>
    <row r="72" customFormat="false" ht="14.4" hidden="false" customHeight="false" outlineLevel="0" collapsed="false">
      <c r="B72" s="59" t="str">
        <f aca="false">IF('Συμβατικά ΦΣ'!B72&lt;&gt;"",'Συμβατικά ΦΣ'!B72,"")</f>
        <v/>
      </c>
      <c r="C72" s="77" t="str">
        <f aca="false">IF(B72&lt;&gt;"",'Νέα ΦΣ'!C72,"")</f>
        <v/>
      </c>
      <c r="D72" s="77" t="str">
        <f aca="false">IF(B72&lt;&gt;"",'Νέα ΦΣ'!H72 &amp; " -" &amp; 'Νέα ΦΣ'!M72 &amp; "W","")</f>
        <v/>
      </c>
      <c r="E72" s="80" t="str">
        <f aca="false">IF(B72&lt;&gt;"",'Νέα ΦΣ'!I72,"")</f>
        <v/>
      </c>
      <c r="F72" s="93"/>
      <c r="G72" s="94" t="str">
        <f aca="false">IF(C72&lt;&gt;"",ROUND('Γενικά Δεδομένα'!$I$15*F72,0),"")</f>
        <v/>
      </c>
    </row>
    <row r="73" customFormat="false" ht="14.4" hidden="false" customHeight="false" outlineLevel="0" collapsed="false">
      <c r="B73" s="59" t="str">
        <f aca="false">IF('Συμβατικά ΦΣ'!B73&lt;&gt;"",'Συμβατικά ΦΣ'!B73,"")</f>
        <v/>
      </c>
      <c r="C73" s="77" t="str">
        <f aca="false">IF(B73&lt;&gt;"",'Νέα ΦΣ'!C73,"")</f>
        <v/>
      </c>
      <c r="D73" s="77" t="str">
        <f aca="false">IF(B73&lt;&gt;"",'Νέα ΦΣ'!H73 &amp; " -" &amp; 'Νέα ΦΣ'!M73 &amp; "W","")</f>
        <v/>
      </c>
      <c r="E73" s="80" t="str">
        <f aca="false">IF(B73&lt;&gt;"",'Νέα ΦΣ'!I73,"")</f>
        <v/>
      </c>
      <c r="F73" s="93"/>
      <c r="G73" s="94" t="str">
        <f aca="false">IF(C73&lt;&gt;"",ROUND('Γενικά Δεδομένα'!$I$15*F73,0),"")</f>
        <v/>
      </c>
    </row>
    <row r="74" customFormat="false" ht="14.4" hidden="false" customHeight="false" outlineLevel="0" collapsed="false">
      <c r="B74" s="59" t="str">
        <f aca="false">IF('Συμβατικά ΦΣ'!B74&lt;&gt;"",'Συμβατικά ΦΣ'!B74,"")</f>
        <v/>
      </c>
      <c r="C74" s="77" t="str">
        <f aca="false">IF(B74&lt;&gt;"",'Νέα ΦΣ'!C74,"")</f>
        <v/>
      </c>
      <c r="D74" s="77" t="str">
        <f aca="false">IF(B74&lt;&gt;"",'Νέα ΦΣ'!H74 &amp; " -" &amp; 'Νέα ΦΣ'!M74 &amp; "W","")</f>
        <v/>
      </c>
      <c r="E74" s="80" t="str">
        <f aca="false">IF(B74&lt;&gt;"",'Νέα ΦΣ'!I74,"")</f>
        <v/>
      </c>
      <c r="F74" s="93"/>
      <c r="G74" s="94" t="str">
        <f aca="false">IF(C74&lt;&gt;"",ROUND('Γενικά Δεδομένα'!$I$15*F74,0),"")</f>
        <v/>
      </c>
    </row>
    <row r="75" customFormat="false" ht="14.4" hidden="false" customHeight="false" outlineLevel="0" collapsed="false">
      <c r="B75" s="59" t="str">
        <f aca="false">IF('Συμβατικά ΦΣ'!B75&lt;&gt;"",'Συμβατικά ΦΣ'!B75,"")</f>
        <v/>
      </c>
      <c r="C75" s="77" t="str">
        <f aca="false">IF(B75&lt;&gt;"",'Νέα ΦΣ'!C75,"")</f>
        <v/>
      </c>
      <c r="D75" s="77" t="str">
        <f aca="false">IF(B75&lt;&gt;"",'Νέα ΦΣ'!H75 &amp; " -" &amp; 'Νέα ΦΣ'!M75 &amp; "W","")</f>
        <v/>
      </c>
      <c r="E75" s="80" t="str">
        <f aca="false">IF(B75&lt;&gt;"",'Νέα ΦΣ'!I75,"")</f>
        <v/>
      </c>
      <c r="F75" s="93"/>
      <c r="G75" s="94" t="str">
        <f aca="false">IF(C75&lt;&gt;"",ROUND('Γενικά Δεδομένα'!$I$15*F75,0),"")</f>
        <v/>
      </c>
    </row>
    <row r="76" customFormat="false" ht="14.4" hidden="false" customHeight="false" outlineLevel="0" collapsed="false">
      <c r="B76" s="59" t="str">
        <f aca="false">IF('Συμβατικά ΦΣ'!B76&lt;&gt;"",'Συμβατικά ΦΣ'!B76,"")</f>
        <v/>
      </c>
      <c r="C76" s="77" t="str">
        <f aca="false">IF(B76&lt;&gt;"",'Νέα ΦΣ'!C76,"")</f>
        <v/>
      </c>
      <c r="D76" s="77" t="str">
        <f aca="false">IF(B76&lt;&gt;"",'Νέα ΦΣ'!H76 &amp; " -" &amp; 'Νέα ΦΣ'!M76 &amp; "W","")</f>
        <v/>
      </c>
      <c r="E76" s="80" t="str">
        <f aca="false">IF(B76&lt;&gt;"",'Νέα ΦΣ'!I76,"")</f>
        <v/>
      </c>
      <c r="F76" s="93"/>
      <c r="G76" s="94" t="str">
        <f aca="false">IF(C76&lt;&gt;"",ROUND('Γενικά Δεδομένα'!$I$15*F76,0),"")</f>
        <v/>
      </c>
    </row>
    <row r="77" customFormat="false" ht="14.4" hidden="false" customHeight="false" outlineLevel="0" collapsed="false">
      <c r="B77" s="59" t="str">
        <f aca="false">IF('Συμβατικά ΦΣ'!B77&lt;&gt;"",'Συμβατικά ΦΣ'!B77,"")</f>
        <v/>
      </c>
      <c r="C77" s="77" t="str">
        <f aca="false">IF(B77&lt;&gt;"",'Νέα ΦΣ'!C77,"")</f>
        <v/>
      </c>
      <c r="D77" s="77" t="str">
        <f aca="false">IF(B77&lt;&gt;"",'Νέα ΦΣ'!H77 &amp; " -" &amp; 'Νέα ΦΣ'!M77 &amp; "W","")</f>
        <v/>
      </c>
      <c r="E77" s="80" t="str">
        <f aca="false">IF(B77&lt;&gt;"",'Νέα ΦΣ'!I77,"")</f>
        <v/>
      </c>
      <c r="F77" s="93"/>
      <c r="G77" s="94" t="str">
        <f aca="false">IF(C77&lt;&gt;"",ROUND('Γενικά Δεδομένα'!$I$15*F77,0),"")</f>
        <v/>
      </c>
    </row>
    <row r="78" customFormat="false" ht="14.4" hidden="false" customHeight="false" outlineLevel="0" collapsed="false">
      <c r="B78" s="59" t="str">
        <f aca="false">IF('Συμβατικά ΦΣ'!B78&lt;&gt;"",'Συμβατικά ΦΣ'!B78,"")</f>
        <v/>
      </c>
      <c r="C78" s="77" t="str">
        <f aca="false">IF(B78&lt;&gt;"",'Νέα ΦΣ'!C78,"")</f>
        <v/>
      </c>
      <c r="D78" s="77" t="str">
        <f aca="false">IF(B78&lt;&gt;"",'Νέα ΦΣ'!H78 &amp; " -" &amp; 'Νέα ΦΣ'!M78 &amp; "W","")</f>
        <v/>
      </c>
      <c r="E78" s="80" t="str">
        <f aca="false">IF(B78&lt;&gt;"",'Νέα ΦΣ'!I78,"")</f>
        <v/>
      </c>
      <c r="F78" s="93"/>
      <c r="G78" s="94" t="str">
        <f aca="false">IF(C78&lt;&gt;"",ROUND('Γενικά Δεδομένα'!$I$15*F78,0),"")</f>
        <v/>
      </c>
    </row>
    <row r="79" customFormat="false" ht="14.4" hidden="false" customHeight="false" outlineLevel="0" collapsed="false">
      <c r="B79" s="59" t="str">
        <f aca="false">IF('Συμβατικά ΦΣ'!B79&lt;&gt;"",'Συμβατικά ΦΣ'!B79,"")</f>
        <v/>
      </c>
      <c r="C79" s="77" t="str">
        <f aca="false">IF(B79&lt;&gt;"",'Νέα ΦΣ'!C79,"")</f>
        <v/>
      </c>
      <c r="D79" s="77" t="str">
        <f aca="false">IF(B79&lt;&gt;"",'Νέα ΦΣ'!H79 &amp; " -" &amp; 'Νέα ΦΣ'!M79 &amp; "W","")</f>
        <v/>
      </c>
      <c r="E79" s="80" t="str">
        <f aca="false">IF(B79&lt;&gt;"",'Νέα ΦΣ'!I79,"")</f>
        <v/>
      </c>
      <c r="F79" s="93"/>
      <c r="G79" s="94" t="str">
        <f aca="false">IF(C79&lt;&gt;"",ROUND('Γενικά Δεδομένα'!$I$15*F79,0),"")</f>
        <v/>
      </c>
    </row>
    <row r="80" customFormat="false" ht="14.4" hidden="false" customHeight="false" outlineLevel="0" collapsed="false">
      <c r="B80" s="59" t="str">
        <f aca="false">IF('Συμβατικά ΦΣ'!B80&lt;&gt;"",'Συμβατικά ΦΣ'!B80,"")</f>
        <v/>
      </c>
      <c r="C80" s="77" t="str">
        <f aca="false">IF(B80&lt;&gt;"",'Νέα ΦΣ'!C80,"")</f>
        <v/>
      </c>
      <c r="D80" s="77" t="str">
        <f aca="false">IF(B80&lt;&gt;"",'Νέα ΦΣ'!H80 &amp; " -" &amp; 'Νέα ΦΣ'!M80 &amp; "W","")</f>
        <v/>
      </c>
      <c r="E80" s="80" t="str">
        <f aca="false">IF(B80&lt;&gt;"",'Νέα ΦΣ'!I80,"")</f>
        <v/>
      </c>
      <c r="F80" s="93"/>
      <c r="G80" s="94" t="str">
        <f aca="false">IF(C80&lt;&gt;"",ROUND('Γενικά Δεδομένα'!$I$15*F80,0),"")</f>
        <v/>
      </c>
    </row>
    <row r="81" customFormat="false" ht="14.4" hidden="false" customHeight="false" outlineLevel="0" collapsed="false">
      <c r="B81" s="59" t="str">
        <f aca="false">IF('Συμβατικά ΦΣ'!B81&lt;&gt;"",'Συμβατικά ΦΣ'!B81,"")</f>
        <v/>
      </c>
      <c r="C81" s="77" t="str">
        <f aca="false">IF(B81&lt;&gt;"",'Νέα ΦΣ'!C81,"")</f>
        <v/>
      </c>
      <c r="D81" s="77" t="str">
        <f aca="false">IF(B81&lt;&gt;"",'Νέα ΦΣ'!H81 &amp; " -" &amp; 'Νέα ΦΣ'!M81 &amp; "W","")</f>
        <v/>
      </c>
      <c r="E81" s="80" t="str">
        <f aca="false">IF(B81&lt;&gt;"",'Νέα ΦΣ'!I81,"")</f>
        <v/>
      </c>
      <c r="F81" s="93"/>
      <c r="G81" s="94" t="str">
        <f aca="false">IF(C81&lt;&gt;"",ROUND('Γενικά Δεδομένα'!$I$15*F81,0),"")</f>
        <v/>
      </c>
    </row>
    <row r="82" customFormat="false" ht="14.4" hidden="false" customHeight="false" outlineLevel="0" collapsed="false">
      <c r="B82" s="59" t="str">
        <f aca="false">IF('Συμβατικά ΦΣ'!B82&lt;&gt;"",'Συμβατικά ΦΣ'!B82,"")</f>
        <v/>
      </c>
      <c r="C82" s="77" t="str">
        <f aca="false">IF(B82&lt;&gt;"",'Νέα ΦΣ'!C82,"")</f>
        <v/>
      </c>
      <c r="D82" s="77" t="str">
        <f aca="false">IF(B82&lt;&gt;"",'Νέα ΦΣ'!H82 &amp; " -" &amp; 'Νέα ΦΣ'!M82 &amp; "W","")</f>
        <v/>
      </c>
      <c r="E82" s="80" t="str">
        <f aca="false">IF(B82&lt;&gt;"",'Νέα ΦΣ'!I82,"")</f>
        <v/>
      </c>
      <c r="F82" s="93"/>
      <c r="G82" s="94" t="str">
        <f aca="false">IF(C82&lt;&gt;"",ROUND('Γενικά Δεδομένα'!$I$15*F82,0),"")</f>
        <v/>
      </c>
    </row>
    <row r="83" customFormat="false" ht="14.4" hidden="false" customHeight="false" outlineLevel="0" collapsed="false">
      <c r="B83" s="59" t="str">
        <f aca="false">IF('Συμβατικά ΦΣ'!B83&lt;&gt;"",'Συμβατικά ΦΣ'!B83,"")</f>
        <v/>
      </c>
      <c r="C83" s="77" t="str">
        <f aca="false">IF(B83&lt;&gt;"",'Νέα ΦΣ'!C83,"")</f>
        <v/>
      </c>
      <c r="D83" s="77" t="str">
        <f aca="false">IF(B83&lt;&gt;"",'Νέα ΦΣ'!H83 &amp; " -" &amp; 'Νέα ΦΣ'!M83 &amp; "W","")</f>
        <v/>
      </c>
      <c r="E83" s="80" t="str">
        <f aca="false">IF(B83&lt;&gt;"",'Νέα ΦΣ'!I83,"")</f>
        <v/>
      </c>
      <c r="F83" s="93"/>
      <c r="G83" s="94" t="str">
        <f aca="false">IF(C83&lt;&gt;"",ROUND('Γενικά Δεδομένα'!$I$15*F83,0),"")</f>
        <v/>
      </c>
    </row>
    <row r="84" customFormat="false" ht="14.4" hidden="false" customHeight="false" outlineLevel="0" collapsed="false">
      <c r="B84" s="59" t="str">
        <f aca="false">IF('Συμβατικά ΦΣ'!B84&lt;&gt;"",'Συμβατικά ΦΣ'!B84,"")</f>
        <v/>
      </c>
      <c r="C84" s="77" t="str">
        <f aca="false">IF(B84&lt;&gt;"",'Νέα ΦΣ'!C84,"")</f>
        <v/>
      </c>
      <c r="D84" s="77" t="str">
        <f aca="false">IF(B84&lt;&gt;"",'Νέα ΦΣ'!H84 &amp; " -" &amp; 'Νέα ΦΣ'!M84 &amp; "W","")</f>
        <v/>
      </c>
      <c r="E84" s="80" t="str">
        <f aca="false">IF(B84&lt;&gt;"",'Νέα ΦΣ'!I84,"")</f>
        <v/>
      </c>
      <c r="F84" s="93"/>
      <c r="G84" s="94" t="str">
        <f aca="false">IF(C84&lt;&gt;"",ROUND('Γενικά Δεδομένα'!$I$15*F84,0),"")</f>
        <v/>
      </c>
    </row>
    <row r="85" customFormat="false" ht="14.4" hidden="false" customHeight="false" outlineLevel="0" collapsed="false">
      <c r="B85" s="59" t="str">
        <f aca="false">IF('Συμβατικά ΦΣ'!B85&lt;&gt;"",'Συμβατικά ΦΣ'!B85,"")</f>
        <v/>
      </c>
      <c r="C85" s="77" t="str">
        <f aca="false">IF(B85&lt;&gt;"",'Νέα ΦΣ'!C85,"")</f>
        <v/>
      </c>
      <c r="D85" s="77" t="str">
        <f aca="false">IF(B85&lt;&gt;"",'Νέα ΦΣ'!H85 &amp; " -" &amp; 'Νέα ΦΣ'!M85 &amp; "W","")</f>
        <v/>
      </c>
      <c r="E85" s="80" t="str">
        <f aca="false">IF(B85&lt;&gt;"",'Νέα ΦΣ'!I85,"")</f>
        <v/>
      </c>
      <c r="F85" s="93"/>
      <c r="G85" s="94" t="str">
        <f aca="false">IF(C85&lt;&gt;"",ROUND('Γενικά Δεδομένα'!$I$15*F85,0),"")</f>
        <v/>
      </c>
    </row>
    <row r="86" customFormat="false" ht="14.4" hidden="false" customHeight="false" outlineLevel="0" collapsed="false">
      <c r="B86" s="59" t="str">
        <f aca="false">IF('Συμβατικά ΦΣ'!B86&lt;&gt;"",'Συμβατικά ΦΣ'!B86,"")</f>
        <v/>
      </c>
      <c r="C86" s="77" t="str">
        <f aca="false">IF(B86&lt;&gt;"",'Νέα ΦΣ'!C86,"")</f>
        <v/>
      </c>
      <c r="D86" s="77" t="str">
        <f aca="false">IF(B86&lt;&gt;"",'Νέα ΦΣ'!H86 &amp; " -" &amp; 'Νέα ΦΣ'!M86 &amp; "W","")</f>
        <v/>
      </c>
      <c r="E86" s="80" t="str">
        <f aca="false">IF(B86&lt;&gt;"",'Νέα ΦΣ'!I86,"")</f>
        <v/>
      </c>
      <c r="F86" s="93"/>
      <c r="G86" s="94" t="str">
        <f aca="false">IF(C86&lt;&gt;"",ROUND('Γενικά Δεδομένα'!$I$15*F86,0),"")</f>
        <v/>
      </c>
    </row>
    <row r="87" customFormat="false" ht="14.4" hidden="false" customHeight="false" outlineLevel="0" collapsed="false">
      <c r="B87" s="59" t="str">
        <f aca="false">IF('Συμβατικά ΦΣ'!B87&lt;&gt;"",'Συμβατικά ΦΣ'!B87,"")</f>
        <v/>
      </c>
      <c r="C87" s="77" t="str">
        <f aca="false">IF(B87&lt;&gt;"",'Νέα ΦΣ'!C87,"")</f>
        <v/>
      </c>
      <c r="D87" s="77" t="str">
        <f aca="false">IF(B87&lt;&gt;"",'Νέα ΦΣ'!H87 &amp; " -" &amp; 'Νέα ΦΣ'!M87 &amp; "W","")</f>
        <v/>
      </c>
      <c r="E87" s="80" t="str">
        <f aca="false">IF(B87&lt;&gt;"",'Νέα ΦΣ'!I87,"")</f>
        <v/>
      </c>
      <c r="F87" s="93"/>
      <c r="G87" s="94" t="str">
        <f aca="false">IF(C87&lt;&gt;"",ROUND('Γενικά Δεδομένα'!$I$15*F87,0),"")</f>
        <v/>
      </c>
    </row>
    <row r="88" customFormat="false" ht="14.4" hidden="false" customHeight="false" outlineLevel="0" collapsed="false">
      <c r="B88" s="59" t="str">
        <f aca="false">IF('Συμβατικά ΦΣ'!B88&lt;&gt;"",'Συμβατικά ΦΣ'!B88,"")</f>
        <v/>
      </c>
      <c r="C88" s="77" t="str">
        <f aca="false">IF(B88&lt;&gt;"",'Νέα ΦΣ'!C88,"")</f>
        <v/>
      </c>
      <c r="D88" s="77" t="str">
        <f aca="false">IF(B88&lt;&gt;"",'Νέα ΦΣ'!H88 &amp; " -" &amp; 'Νέα ΦΣ'!M88 &amp; "W","")</f>
        <v/>
      </c>
      <c r="E88" s="80" t="str">
        <f aca="false">IF(B88&lt;&gt;"",'Νέα ΦΣ'!I88,"")</f>
        <v/>
      </c>
      <c r="F88" s="93"/>
      <c r="G88" s="94" t="str">
        <f aca="false">IF(C88&lt;&gt;"",ROUND('Γενικά Δεδομένα'!$I$15*F88,0),"")</f>
        <v/>
      </c>
    </row>
    <row r="89" customFormat="false" ht="14.4" hidden="false" customHeight="false" outlineLevel="0" collapsed="false">
      <c r="B89" s="59" t="str">
        <f aca="false">IF('Συμβατικά ΦΣ'!B89&lt;&gt;"",'Συμβατικά ΦΣ'!B89,"")</f>
        <v/>
      </c>
      <c r="C89" s="77" t="str">
        <f aca="false">IF(B89&lt;&gt;"",'Νέα ΦΣ'!C89,"")</f>
        <v/>
      </c>
      <c r="D89" s="77" t="str">
        <f aca="false">IF(B89&lt;&gt;"",'Νέα ΦΣ'!H89 &amp; " -" &amp; 'Νέα ΦΣ'!M89 &amp; "W","")</f>
        <v/>
      </c>
      <c r="E89" s="80" t="str">
        <f aca="false">IF(B89&lt;&gt;"",'Νέα ΦΣ'!I89,"")</f>
        <v/>
      </c>
      <c r="F89" s="93"/>
      <c r="G89" s="94" t="str">
        <f aca="false">IF(C89&lt;&gt;"",ROUND('Γενικά Δεδομένα'!$I$15*F89,0),"")</f>
        <v/>
      </c>
    </row>
    <row r="90" customFormat="false" ht="14.4" hidden="false" customHeight="false" outlineLevel="0" collapsed="false">
      <c r="B90" s="59" t="str">
        <f aca="false">IF('Συμβατικά ΦΣ'!B90&lt;&gt;"",'Συμβατικά ΦΣ'!B90,"")</f>
        <v/>
      </c>
      <c r="C90" s="77" t="str">
        <f aca="false">IF(B90&lt;&gt;"",'Νέα ΦΣ'!C90,"")</f>
        <v/>
      </c>
      <c r="D90" s="77" t="str">
        <f aca="false">IF(B90&lt;&gt;"",'Νέα ΦΣ'!H90 &amp; " -" &amp; 'Νέα ΦΣ'!M90 &amp; "W","")</f>
        <v/>
      </c>
      <c r="E90" s="80" t="str">
        <f aca="false">IF(B90&lt;&gt;"",'Νέα ΦΣ'!I90,"")</f>
        <v/>
      </c>
      <c r="F90" s="93"/>
      <c r="G90" s="94" t="str">
        <f aca="false">IF(C90&lt;&gt;"",ROUND('Γενικά Δεδομένα'!$I$15*F90,0),"")</f>
        <v/>
      </c>
    </row>
    <row r="91" customFormat="false" ht="14.4" hidden="false" customHeight="false" outlineLevel="0" collapsed="false">
      <c r="B91" s="59" t="str">
        <f aca="false">IF('Συμβατικά ΦΣ'!B91&lt;&gt;"",'Συμβατικά ΦΣ'!B91,"")</f>
        <v/>
      </c>
      <c r="C91" s="77" t="str">
        <f aca="false">IF(B91&lt;&gt;"",'Νέα ΦΣ'!C91,"")</f>
        <v/>
      </c>
      <c r="D91" s="77" t="str">
        <f aca="false">IF(B91&lt;&gt;"",'Νέα ΦΣ'!H91 &amp; " -" &amp; 'Νέα ΦΣ'!M91 &amp; "W","")</f>
        <v/>
      </c>
      <c r="E91" s="80" t="str">
        <f aca="false">IF(B91&lt;&gt;"",'Νέα ΦΣ'!I91,"")</f>
        <v/>
      </c>
      <c r="F91" s="93"/>
      <c r="G91" s="94" t="str">
        <f aca="false">IF(C91&lt;&gt;"",ROUND('Γενικά Δεδομένα'!$I$15*F91,0),"")</f>
        <v/>
      </c>
    </row>
    <row r="92" customFormat="false" ht="14.4" hidden="false" customHeight="false" outlineLevel="0" collapsed="false">
      <c r="B92" s="59" t="str">
        <f aca="false">IF('Συμβατικά ΦΣ'!B92&lt;&gt;"",'Συμβατικά ΦΣ'!B92,"")</f>
        <v/>
      </c>
      <c r="C92" s="77" t="str">
        <f aca="false">IF(B92&lt;&gt;"",'Νέα ΦΣ'!C92,"")</f>
        <v/>
      </c>
      <c r="D92" s="77" t="str">
        <f aca="false">IF(B92&lt;&gt;"",'Νέα ΦΣ'!H92 &amp; " -" &amp; 'Νέα ΦΣ'!M92 &amp; "W","")</f>
        <v/>
      </c>
      <c r="E92" s="80" t="str">
        <f aca="false">IF(B92&lt;&gt;"",'Νέα ΦΣ'!I92,"")</f>
        <v/>
      </c>
      <c r="F92" s="93"/>
      <c r="G92" s="94" t="str">
        <f aca="false">IF(C92&lt;&gt;"",ROUND('Γενικά Δεδομένα'!$I$15*F92,0),"")</f>
        <v/>
      </c>
    </row>
    <row r="93" customFormat="false" ht="14.4" hidden="false" customHeight="false" outlineLevel="0" collapsed="false">
      <c r="B93" s="59" t="str">
        <f aca="false">IF('Συμβατικά ΦΣ'!B93&lt;&gt;"",'Συμβατικά ΦΣ'!B93,"")</f>
        <v/>
      </c>
      <c r="C93" s="77" t="str">
        <f aca="false">IF(B93&lt;&gt;"",'Νέα ΦΣ'!C93,"")</f>
        <v/>
      </c>
      <c r="D93" s="77" t="str">
        <f aca="false">IF(B93&lt;&gt;"",'Νέα ΦΣ'!H93 &amp; " -" &amp; 'Νέα ΦΣ'!M93 &amp; "W","")</f>
        <v/>
      </c>
      <c r="E93" s="80" t="str">
        <f aca="false">IF(B93&lt;&gt;"",'Νέα ΦΣ'!I93,"")</f>
        <v/>
      </c>
      <c r="F93" s="93"/>
      <c r="G93" s="94" t="str">
        <f aca="false">IF(C93&lt;&gt;"",ROUND('Γενικά Δεδομένα'!$I$15*F93,0),"")</f>
        <v/>
      </c>
    </row>
    <row r="94" customFormat="false" ht="14.4" hidden="false" customHeight="false" outlineLevel="0" collapsed="false">
      <c r="B94" s="59" t="str">
        <f aca="false">IF('Συμβατικά ΦΣ'!B94&lt;&gt;"",'Συμβατικά ΦΣ'!B94,"")</f>
        <v/>
      </c>
      <c r="C94" s="77" t="str">
        <f aca="false">IF(B94&lt;&gt;"",'Νέα ΦΣ'!C94,"")</f>
        <v/>
      </c>
      <c r="D94" s="77" t="str">
        <f aca="false">IF(B94&lt;&gt;"",'Νέα ΦΣ'!H94 &amp; " -" &amp; 'Νέα ΦΣ'!M94 &amp; "W","")</f>
        <v/>
      </c>
      <c r="E94" s="80" t="str">
        <f aca="false">IF(B94&lt;&gt;"",'Νέα ΦΣ'!I94,"")</f>
        <v/>
      </c>
      <c r="F94" s="93"/>
      <c r="G94" s="94" t="str">
        <f aca="false">IF(C94&lt;&gt;"",ROUND('Γενικά Δεδομένα'!$I$15*F94,0),"")</f>
        <v/>
      </c>
    </row>
    <row r="95" customFormat="false" ht="14.4" hidden="false" customHeight="false" outlineLevel="0" collapsed="false">
      <c r="B95" s="59" t="str">
        <f aca="false">IF('Συμβατικά ΦΣ'!B95&lt;&gt;"",'Συμβατικά ΦΣ'!B95,"")</f>
        <v/>
      </c>
      <c r="C95" s="77" t="str">
        <f aca="false">IF(B95&lt;&gt;"",'Νέα ΦΣ'!C95,"")</f>
        <v/>
      </c>
      <c r="D95" s="77" t="str">
        <f aca="false">IF(B95&lt;&gt;"",'Νέα ΦΣ'!H95 &amp; " -" &amp; 'Νέα ΦΣ'!M95 &amp; "W","")</f>
        <v/>
      </c>
      <c r="E95" s="80" t="str">
        <f aca="false">IF(B95&lt;&gt;"",'Νέα ΦΣ'!I95,"")</f>
        <v/>
      </c>
      <c r="F95" s="93"/>
      <c r="G95" s="94" t="str">
        <f aca="false">IF(C95&lt;&gt;"",ROUND('Γενικά Δεδομένα'!$I$15*F95,0),"")</f>
        <v/>
      </c>
    </row>
    <row r="96" customFormat="false" ht="14.4" hidden="false" customHeight="false" outlineLevel="0" collapsed="false">
      <c r="B96" s="59" t="str">
        <f aca="false">IF('Συμβατικά ΦΣ'!B96&lt;&gt;"",'Συμβατικά ΦΣ'!B96,"")</f>
        <v/>
      </c>
      <c r="C96" s="77" t="str">
        <f aca="false">IF(B96&lt;&gt;"",'Νέα ΦΣ'!C96,"")</f>
        <v/>
      </c>
      <c r="D96" s="77" t="str">
        <f aca="false">IF(B96&lt;&gt;"",'Νέα ΦΣ'!H96 &amp; " -" &amp; 'Νέα ΦΣ'!M96 &amp; "W","")</f>
        <v/>
      </c>
      <c r="E96" s="80" t="str">
        <f aca="false">IF(B96&lt;&gt;"",'Νέα ΦΣ'!I96,"")</f>
        <v/>
      </c>
      <c r="F96" s="93"/>
      <c r="G96" s="94" t="str">
        <f aca="false">IF(C96&lt;&gt;"",ROUND('Γενικά Δεδομένα'!$I$15*F96,0),"")</f>
        <v/>
      </c>
    </row>
    <row r="97" customFormat="false" ht="14.4" hidden="false" customHeight="false" outlineLevel="0" collapsed="false">
      <c r="B97" s="59" t="str">
        <f aca="false">IF('Συμβατικά ΦΣ'!B97&lt;&gt;"",'Συμβατικά ΦΣ'!B97,"")</f>
        <v/>
      </c>
      <c r="C97" s="77" t="str">
        <f aca="false">IF(B97&lt;&gt;"",'Νέα ΦΣ'!C97,"")</f>
        <v/>
      </c>
      <c r="D97" s="77" t="str">
        <f aca="false">IF(B97&lt;&gt;"",'Νέα ΦΣ'!H97 &amp; " -" &amp; 'Νέα ΦΣ'!M97 &amp; "W","")</f>
        <v/>
      </c>
      <c r="E97" s="80" t="str">
        <f aca="false">IF(B97&lt;&gt;"",'Νέα ΦΣ'!I97,"")</f>
        <v/>
      </c>
      <c r="F97" s="93"/>
      <c r="G97" s="94" t="str">
        <f aca="false">IF(C97&lt;&gt;"",ROUND('Γενικά Δεδομένα'!$I$15*F97,0),"")</f>
        <v/>
      </c>
    </row>
    <row r="98" customFormat="false" ht="14.4" hidden="false" customHeight="false" outlineLevel="0" collapsed="false">
      <c r="B98" s="59" t="str">
        <f aca="false">IF('Συμβατικά ΦΣ'!B98&lt;&gt;"",'Συμβατικά ΦΣ'!B98,"")</f>
        <v/>
      </c>
      <c r="C98" s="77" t="str">
        <f aca="false">IF(B98&lt;&gt;"",'Νέα ΦΣ'!C98,"")</f>
        <v/>
      </c>
      <c r="D98" s="77" t="str">
        <f aca="false">IF(B98&lt;&gt;"",'Νέα ΦΣ'!H98 &amp; " -" &amp; 'Νέα ΦΣ'!M98 &amp; "W","")</f>
        <v/>
      </c>
      <c r="E98" s="80" t="str">
        <f aca="false">IF(B98&lt;&gt;"",'Νέα ΦΣ'!I98,"")</f>
        <v/>
      </c>
      <c r="F98" s="93"/>
      <c r="G98" s="94" t="str">
        <f aca="false">IF(C98&lt;&gt;"",ROUND('Γενικά Δεδομένα'!$I$15*F98,0),"")</f>
        <v/>
      </c>
    </row>
    <row r="99" customFormat="false" ht="14.4" hidden="false" customHeight="false" outlineLevel="0" collapsed="false">
      <c r="B99" s="59" t="str">
        <f aca="false">IF('Συμβατικά ΦΣ'!B99&lt;&gt;"",'Συμβατικά ΦΣ'!B99,"")</f>
        <v/>
      </c>
      <c r="C99" s="77" t="str">
        <f aca="false">IF(B99&lt;&gt;"",'Νέα ΦΣ'!C99,"")</f>
        <v/>
      </c>
      <c r="D99" s="77" t="str">
        <f aca="false">IF(B99&lt;&gt;"",'Νέα ΦΣ'!H99 &amp; " -" &amp; 'Νέα ΦΣ'!M99 &amp; "W","")</f>
        <v/>
      </c>
      <c r="E99" s="80" t="str">
        <f aca="false">IF(B99&lt;&gt;"",'Νέα ΦΣ'!I99,"")</f>
        <v/>
      </c>
      <c r="F99" s="93"/>
      <c r="G99" s="94" t="str">
        <f aca="false">IF(C99&lt;&gt;"",ROUND('Γενικά Δεδομένα'!$I$15*F99,0),"")</f>
        <v/>
      </c>
    </row>
    <row r="100" customFormat="false" ht="14.4" hidden="false" customHeight="false" outlineLevel="0" collapsed="false">
      <c r="B100" s="59" t="str">
        <f aca="false">IF('Συμβατικά ΦΣ'!B100&lt;&gt;"",'Συμβατικά ΦΣ'!B100,"")</f>
        <v/>
      </c>
      <c r="C100" s="77" t="str">
        <f aca="false">IF(B100&lt;&gt;"",'Νέα ΦΣ'!C100,"")</f>
        <v/>
      </c>
      <c r="D100" s="77" t="str">
        <f aca="false">IF(B100&lt;&gt;"",'Νέα ΦΣ'!H100 &amp; " -" &amp; 'Νέα ΦΣ'!M100 &amp; "W","")</f>
        <v/>
      </c>
      <c r="E100" s="80" t="str">
        <f aca="false">IF(B100&lt;&gt;"",'Νέα ΦΣ'!I100,"")</f>
        <v/>
      </c>
      <c r="F100" s="93"/>
      <c r="G100" s="94" t="str">
        <f aca="false">IF(C100&lt;&gt;"",ROUND('Γενικά Δεδομένα'!$I$15*F100,0),"")</f>
        <v/>
      </c>
    </row>
    <row r="101" customFormat="false" ht="14.4" hidden="false" customHeight="false" outlineLevel="0" collapsed="false">
      <c r="B101" s="59" t="str">
        <f aca="false">IF('Συμβατικά ΦΣ'!B101&lt;&gt;"",'Συμβατικά ΦΣ'!B101,"")</f>
        <v/>
      </c>
      <c r="C101" s="77" t="str">
        <f aca="false">IF(B101&lt;&gt;"",'Νέα ΦΣ'!C101,"")</f>
        <v/>
      </c>
      <c r="D101" s="77" t="str">
        <f aca="false">IF(B101&lt;&gt;"",'Νέα ΦΣ'!H101 &amp; " -" &amp; 'Νέα ΦΣ'!M101 &amp; "W","")</f>
        <v/>
      </c>
      <c r="E101" s="80" t="str">
        <f aca="false">IF(B101&lt;&gt;"",'Νέα ΦΣ'!I101,"")</f>
        <v/>
      </c>
      <c r="F101" s="93"/>
      <c r="G101" s="94" t="str">
        <f aca="false">IF(C101&lt;&gt;"",ROUND('Γενικά Δεδομένα'!$I$15*F101,0),"")</f>
        <v/>
      </c>
    </row>
    <row r="102" customFormat="false" ht="14.4" hidden="false" customHeight="false" outlineLevel="0" collapsed="false">
      <c r="B102" s="59" t="str">
        <f aca="false">IF('Συμβατικά ΦΣ'!B102&lt;&gt;"",'Συμβατικά ΦΣ'!B102,"")</f>
        <v/>
      </c>
      <c r="C102" s="77" t="str">
        <f aca="false">IF(B102&lt;&gt;"",'Νέα ΦΣ'!C102,"")</f>
        <v/>
      </c>
      <c r="D102" s="77" t="str">
        <f aca="false">IF(B102&lt;&gt;"",'Νέα ΦΣ'!H102 &amp; " -" &amp; 'Νέα ΦΣ'!M102 &amp; "W","")</f>
        <v/>
      </c>
      <c r="E102" s="80" t="str">
        <f aca="false">IF(B102&lt;&gt;"",'Νέα ΦΣ'!I102,"")</f>
        <v/>
      </c>
      <c r="F102" s="93"/>
      <c r="G102" s="94" t="str">
        <f aca="false">IF(C102&lt;&gt;"",ROUND('Γενικά Δεδομένα'!$I$15*F102,0),"")</f>
        <v/>
      </c>
    </row>
    <row r="103" customFormat="false" ht="14.4" hidden="false" customHeight="false" outlineLevel="0" collapsed="false">
      <c r="B103" s="59" t="str">
        <f aca="false">IF('Συμβατικά ΦΣ'!B103&lt;&gt;"",'Συμβατικά ΦΣ'!B103,"")</f>
        <v/>
      </c>
      <c r="C103" s="77" t="str">
        <f aca="false">IF(B103&lt;&gt;"",'Νέα ΦΣ'!C103,"")</f>
        <v/>
      </c>
      <c r="D103" s="77" t="str">
        <f aca="false">IF(B103&lt;&gt;"",'Νέα ΦΣ'!H103 &amp; " -" &amp; 'Νέα ΦΣ'!M103 &amp; "W","")</f>
        <v/>
      </c>
      <c r="E103" s="80" t="str">
        <f aca="false">IF(B103&lt;&gt;"",'Νέα ΦΣ'!I103,"")</f>
        <v/>
      </c>
      <c r="F103" s="93"/>
      <c r="G103" s="94" t="str">
        <f aca="false">IF(C103&lt;&gt;"",ROUND('Γενικά Δεδομένα'!$I$15*F103,0),"")</f>
        <v/>
      </c>
    </row>
    <row r="104" customFormat="false" ht="14.4" hidden="false" customHeight="false" outlineLevel="0" collapsed="false">
      <c r="B104" s="59" t="str">
        <f aca="false">IF('Συμβατικά ΦΣ'!B104&lt;&gt;"",'Συμβατικά ΦΣ'!B104,"")</f>
        <v/>
      </c>
      <c r="C104" s="77" t="str">
        <f aca="false">IF(B104&lt;&gt;"",'Νέα ΦΣ'!C104,"")</f>
        <v/>
      </c>
      <c r="D104" s="77" t="str">
        <f aca="false">IF(B104&lt;&gt;"",'Νέα ΦΣ'!H104 &amp; " -" &amp; 'Νέα ΦΣ'!M104 &amp; "W","")</f>
        <v/>
      </c>
      <c r="E104" s="80" t="str">
        <f aca="false">IF(B104&lt;&gt;"",'Νέα ΦΣ'!I104,"")</f>
        <v/>
      </c>
      <c r="F104" s="93"/>
      <c r="G104" s="94" t="str">
        <f aca="false">IF(C104&lt;&gt;"",ROUND('Γενικά Δεδομένα'!$I$15*F104,0),"")</f>
        <v/>
      </c>
    </row>
    <row r="105" customFormat="false" ht="14.4" hidden="false" customHeight="false" outlineLevel="0" collapsed="false">
      <c r="B105" s="59" t="str">
        <f aca="false">IF('Συμβατικά ΦΣ'!B105&lt;&gt;"",'Συμβατικά ΦΣ'!B105,"")</f>
        <v/>
      </c>
      <c r="C105" s="77" t="str">
        <f aca="false">IF(B105&lt;&gt;"",'Νέα ΦΣ'!C105,"")</f>
        <v/>
      </c>
      <c r="D105" s="77" t="str">
        <f aca="false">IF(B105&lt;&gt;"",'Νέα ΦΣ'!H105 &amp; " -" &amp; 'Νέα ΦΣ'!M105 &amp; "W","")</f>
        <v/>
      </c>
      <c r="E105" s="80" t="str">
        <f aca="false">IF(B105&lt;&gt;"",'Νέα ΦΣ'!I105,"")</f>
        <v/>
      </c>
      <c r="F105" s="93"/>
      <c r="G105" s="94" t="str">
        <f aca="false">IF(C105&lt;&gt;"",ROUND('Γενικά Δεδομένα'!$I$15*F105,0),"")</f>
        <v/>
      </c>
    </row>
    <row r="106" customFormat="false" ht="14.4" hidden="false" customHeight="false" outlineLevel="0" collapsed="false">
      <c r="B106" s="59" t="str">
        <f aca="false">IF('Συμβατικά ΦΣ'!B106&lt;&gt;"",'Συμβατικά ΦΣ'!B106,"")</f>
        <v/>
      </c>
      <c r="C106" s="77" t="str">
        <f aca="false">IF(B106&lt;&gt;"",'Νέα ΦΣ'!C106,"")</f>
        <v/>
      </c>
      <c r="D106" s="77" t="str">
        <f aca="false">IF(B106&lt;&gt;"",'Νέα ΦΣ'!H106 &amp; " -" &amp; 'Νέα ΦΣ'!M106 &amp; "W","")</f>
        <v/>
      </c>
      <c r="E106" s="80" t="str">
        <f aca="false">IF(B106&lt;&gt;"",'Νέα ΦΣ'!I106,"")</f>
        <v/>
      </c>
      <c r="F106" s="93"/>
      <c r="G106" s="94" t="str">
        <f aca="false">IF(C106&lt;&gt;"",ROUND('Γενικά Δεδομένα'!$I$15*F106,0),"")</f>
        <v/>
      </c>
    </row>
    <row r="107" customFormat="false" ht="14.4" hidden="false" customHeight="false" outlineLevel="0" collapsed="false">
      <c r="B107" s="59" t="str">
        <f aca="false">IF('Συμβατικά ΦΣ'!B107&lt;&gt;"",'Συμβατικά ΦΣ'!B107,"")</f>
        <v/>
      </c>
      <c r="C107" s="77" t="str">
        <f aca="false">IF(B107&lt;&gt;"",'Νέα ΦΣ'!C107,"")</f>
        <v/>
      </c>
      <c r="D107" s="77" t="str">
        <f aca="false">IF(B107&lt;&gt;"",'Νέα ΦΣ'!H107 &amp; " -" &amp; 'Νέα ΦΣ'!M107 &amp; "W","")</f>
        <v/>
      </c>
      <c r="E107" s="80" t="str">
        <f aca="false">IF(B107&lt;&gt;"",'Νέα ΦΣ'!I107,"")</f>
        <v/>
      </c>
      <c r="F107" s="93"/>
      <c r="G107" s="94" t="str">
        <f aca="false">IF(C107&lt;&gt;"",ROUND('Γενικά Δεδομένα'!$I$15*F107,0),"")</f>
        <v/>
      </c>
    </row>
    <row r="108" customFormat="false" ht="14.4" hidden="false" customHeight="false" outlineLevel="0" collapsed="false">
      <c r="B108" s="59" t="str">
        <f aca="false">IF('Συμβατικά ΦΣ'!B108&lt;&gt;"",'Συμβατικά ΦΣ'!B108,"")</f>
        <v/>
      </c>
      <c r="C108" s="77" t="str">
        <f aca="false">IF(B108&lt;&gt;"",'Νέα ΦΣ'!C108,"")</f>
        <v/>
      </c>
      <c r="D108" s="77" t="str">
        <f aca="false">IF(B108&lt;&gt;"",'Νέα ΦΣ'!H108 &amp; " -" &amp; 'Νέα ΦΣ'!M108 &amp; "W","")</f>
        <v/>
      </c>
      <c r="E108" s="80" t="str">
        <f aca="false">IF(B108&lt;&gt;"",'Νέα ΦΣ'!I108,"")</f>
        <v/>
      </c>
      <c r="F108" s="93"/>
      <c r="G108" s="94" t="str">
        <f aca="false">IF(C108&lt;&gt;"",ROUND('Γενικά Δεδομένα'!$I$15*F108,0),"")</f>
        <v/>
      </c>
    </row>
    <row r="109" customFormat="false" ht="14.4" hidden="false" customHeight="false" outlineLevel="0" collapsed="false">
      <c r="B109" s="59" t="str">
        <f aca="false">IF('Συμβατικά ΦΣ'!B109&lt;&gt;"",'Συμβατικά ΦΣ'!B109,"")</f>
        <v/>
      </c>
      <c r="C109" s="77" t="str">
        <f aca="false">IF(B109&lt;&gt;"",'Νέα ΦΣ'!C109,"")</f>
        <v/>
      </c>
      <c r="D109" s="77" t="str">
        <f aca="false">IF(B109&lt;&gt;"",'Νέα ΦΣ'!H109 &amp; " -" &amp; 'Νέα ΦΣ'!M109 &amp; "W","")</f>
        <v/>
      </c>
      <c r="E109" s="80" t="str">
        <f aca="false">IF(B109&lt;&gt;"",'Νέα ΦΣ'!I109,"")</f>
        <v/>
      </c>
      <c r="F109" s="93"/>
      <c r="G109" s="94" t="str">
        <f aca="false">IF(C109&lt;&gt;"",ROUND('Γενικά Δεδομένα'!$I$15*F109,0),"")</f>
        <v/>
      </c>
    </row>
    <row r="110" customFormat="false" ht="14.4" hidden="false" customHeight="false" outlineLevel="0" collapsed="false">
      <c r="B110" s="59" t="str">
        <f aca="false">IF('Συμβατικά ΦΣ'!B110&lt;&gt;"",'Συμβατικά ΦΣ'!B110,"")</f>
        <v/>
      </c>
      <c r="C110" s="77" t="str">
        <f aca="false">IF(B110&lt;&gt;"",'Νέα ΦΣ'!C110,"")</f>
        <v/>
      </c>
      <c r="D110" s="77" t="str">
        <f aca="false">IF(B110&lt;&gt;"",'Νέα ΦΣ'!H110 &amp; " -" &amp; 'Νέα ΦΣ'!M110 &amp; "W","")</f>
        <v/>
      </c>
      <c r="E110" s="80" t="str">
        <f aca="false">IF(B110&lt;&gt;"",'Νέα ΦΣ'!I110,"")</f>
        <v/>
      </c>
      <c r="F110" s="93"/>
      <c r="G110" s="94" t="str">
        <f aca="false">IF(C110&lt;&gt;"",ROUND('Γενικά Δεδομένα'!$I$15*F110,0),"")</f>
        <v/>
      </c>
    </row>
    <row r="111" customFormat="false" ht="14.4" hidden="false" customHeight="false" outlineLevel="0" collapsed="false">
      <c r="B111" s="59" t="str">
        <f aca="false">IF('Συμβατικά ΦΣ'!B111&lt;&gt;"",'Συμβατικά ΦΣ'!B111,"")</f>
        <v/>
      </c>
      <c r="C111" s="77" t="str">
        <f aca="false">IF(B111&lt;&gt;"",'Νέα ΦΣ'!C111,"")</f>
        <v/>
      </c>
      <c r="D111" s="77" t="str">
        <f aca="false">IF(B111&lt;&gt;"",'Νέα ΦΣ'!H111 &amp; " -" &amp; 'Νέα ΦΣ'!M111 &amp; "W","")</f>
        <v/>
      </c>
      <c r="E111" s="80" t="str">
        <f aca="false">IF(B111&lt;&gt;"",'Νέα ΦΣ'!I111,"")</f>
        <v/>
      </c>
      <c r="F111" s="93"/>
      <c r="G111" s="94" t="str">
        <f aca="false">IF(C111&lt;&gt;"",ROUND('Γενικά Δεδομένα'!$I$15*F111,0),"")</f>
        <v/>
      </c>
    </row>
    <row r="112" customFormat="false" ht="14.4" hidden="false" customHeight="false" outlineLevel="0" collapsed="false">
      <c r="B112" s="59" t="str">
        <f aca="false">IF('Συμβατικά ΦΣ'!B112&lt;&gt;"",'Συμβατικά ΦΣ'!B112,"")</f>
        <v/>
      </c>
      <c r="C112" s="77" t="str">
        <f aca="false">IF(B112&lt;&gt;"",'Νέα ΦΣ'!C112,"")</f>
        <v/>
      </c>
      <c r="D112" s="77" t="str">
        <f aca="false">IF(B112&lt;&gt;"",'Νέα ΦΣ'!H112 &amp; " -" &amp; 'Νέα ΦΣ'!M112 &amp; "W","")</f>
        <v/>
      </c>
      <c r="E112" s="80" t="str">
        <f aca="false">IF(B112&lt;&gt;"",'Νέα ΦΣ'!I112,"")</f>
        <v/>
      </c>
      <c r="F112" s="93"/>
      <c r="G112" s="94" t="str">
        <f aca="false">IF(C112&lt;&gt;"",ROUND('Γενικά Δεδομένα'!$I$15*F112,0),"")</f>
        <v/>
      </c>
    </row>
    <row r="113" customFormat="false" ht="14.4" hidden="false" customHeight="false" outlineLevel="0" collapsed="false">
      <c r="B113" s="59" t="str">
        <f aca="false">IF('Συμβατικά ΦΣ'!B113&lt;&gt;"",'Συμβατικά ΦΣ'!B113,"")</f>
        <v/>
      </c>
      <c r="C113" s="77" t="str">
        <f aca="false">IF(B113&lt;&gt;"",'Νέα ΦΣ'!C113,"")</f>
        <v/>
      </c>
      <c r="D113" s="77" t="str">
        <f aca="false">IF(B113&lt;&gt;"",'Νέα ΦΣ'!H113 &amp; " -" &amp; 'Νέα ΦΣ'!M113 &amp; "W","")</f>
        <v/>
      </c>
      <c r="E113" s="80" t="str">
        <f aca="false">IF(B113&lt;&gt;"",'Νέα ΦΣ'!I113,"")</f>
        <v/>
      </c>
      <c r="F113" s="93"/>
      <c r="G113" s="94" t="str">
        <f aca="false">IF(C113&lt;&gt;"",ROUND('Γενικά Δεδομένα'!$I$15*F113,0),"")</f>
        <v/>
      </c>
    </row>
    <row r="114" customFormat="false" ht="14.4" hidden="false" customHeight="false" outlineLevel="0" collapsed="false">
      <c r="B114" s="59" t="str">
        <f aca="false">IF('Συμβατικά ΦΣ'!B114&lt;&gt;"",'Συμβατικά ΦΣ'!B114,"")</f>
        <v/>
      </c>
      <c r="C114" s="77" t="str">
        <f aca="false">IF(B114&lt;&gt;"",'Νέα ΦΣ'!C114,"")</f>
        <v/>
      </c>
      <c r="D114" s="77" t="str">
        <f aca="false">IF(B114&lt;&gt;"",'Νέα ΦΣ'!H114 &amp; " -" &amp; 'Νέα ΦΣ'!M114 &amp; "W","")</f>
        <v/>
      </c>
      <c r="E114" s="80" t="str">
        <f aca="false">IF(B114&lt;&gt;"",'Νέα ΦΣ'!I114,"")</f>
        <v/>
      </c>
      <c r="F114" s="93"/>
      <c r="G114" s="94" t="str">
        <f aca="false">IF(C114&lt;&gt;"",ROUND('Γενικά Δεδομένα'!$I$15*F114,0),"")</f>
        <v/>
      </c>
    </row>
    <row r="115" customFormat="false" ht="14.4" hidden="false" customHeight="false" outlineLevel="0" collapsed="false">
      <c r="B115" s="59" t="str">
        <f aca="false">IF('Συμβατικά ΦΣ'!B115&lt;&gt;"",'Συμβατικά ΦΣ'!B115,"")</f>
        <v/>
      </c>
      <c r="C115" s="77" t="str">
        <f aca="false">IF(B115&lt;&gt;"",'Νέα ΦΣ'!C115,"")</f>
        <v/>
      </c>
      <c r="D115" s="77" t="str">
        <f aca="false">IF(B115&lt;&gt;"",'Νέα ΦΣ'!H115 &amp; " -" &amp; 'Νέα ΦΣ'!M115 &amp; "W","")</f>
        <v/>
      </c>
      <c r="E115" s="80" t="str">
        <f aca="false">IF(B115&lt;&gt;"",'Νέα ΦΣ'!I115,"")</f>
        <v/>
      </c>
      <c r="F115" s="93"/>
      <c r="G115" s="94" t="str">
        <f aca="false">IF(C115&lt;&gt;"",ROUND('Γενικά Δεδομένα'!$I$15*F115,0),"")</f>
        <v/>
      </c>
    </row>
    <row r="116" customFormat="false" ht="14.4" hidden="false" customHeight="false" outlineLevel="0" collapsed="false">
      <c r="B116" s="59" t="str">
        <f aca="false">IF('Συμβατικά ΦΣ'!B116&lt;&gt;"",'Συμβατικά ΦΣ'!B116,"")</f>
        <v/>
      </c>
      <c r="C116" s="77" t="str">
        <f aca="false">IF(B116&lt;&gt;"",'Νέα ΦΣ'!C116,"")</f>
        <v/>
      </c>
      <c r="D116" s="77" t="str">
        <f aca="false">IF(B116&lt;&gt;"",'Νέα ΦΣ'!H116 &amp; " -" &amp; 'Νέα ΦΣ'!M116 &amp; "W","")</f>
        <v/>
      </c>
      <c r="E116" s="80" t="str">
        <f aca="false">IF(B116&lt;&gt;"",'Νέα ΦΣ'!I116,"")</f>
        <v/>
      </c>
      <c r="F116" s="93"/>
      <c r="G116" s="94" t="str">
        <f aca="false">IF(C116&lt;&gt;"",ROUND('Γενικά Δεδομένα'!$I$15*F116,0),"")</f>
        <v/>
      </c>
    </row>
    <row r="117" customFormat="false" ht="14.4" hidden="false" customHeight="false" outlineLevel="0" collapsed="false">
      <c r="B117" s="59" t="str">
        <f aca="false">IF('Συμβατικά ΦΣ'!B117&lt;&gt;"",'Συμβατικά ΦΣ'!B117,"")</f>
        <v/>
      </c>
      <c r="C117" s="77" t="str">
        <f aca="false">IF(B117&lt;&gt;"",'Νέα ΦΣ'!C117,"")</f>
        <v/>
      </c>
      <c r="D117" s="77" t="str">
        <f aca="false">IF(B117&lt;&gt;"",'Νέα ΦΣ'!H117 &amp; " -" &amp; 'Νέα ΦΣ'!M117 &amp; "W","")</f>
        <v/>
      </c>
      <c r="E117" s="80" t="str">
        <f aca="false">IF(B117&lt;&gt;"",'Νέα ΦΣ'!I117,"")</f>
        <v/>
      </c>
      <c r="F117" s="93"/>
      <c r="G117" s="94" t="str">
        <f aca="false">IF(C117&lt;&gt;"",ROUND('Γενικά Δεδομένα'!$I$15*F117,0),"")</f>
        <v/>
      </c>
    </row>
    <row r="118" customFormat="false" ht="14.4" hidden="false" customHeight="false" outlineLevel="0" collapsed="false">
      <c r="B118" s="59" t="str">
        <f aca="false">IF('Συμβατικά ΦΣ'!B118&lt;&gt;"",'Συμβατικά ΦΣ'!B118,"")</f>
        <v/>
      </c>
      <c r="C118" s="77" t="str">
        <f aca="false">IF(B118&lt;&gt;"",'Νέα ΦΣ'!C118,"")</f>
        <v/>
      </c>
      <c r="D118" s="77" t="str">
        <f aca="false">IF(B118&lt;&gt;"",'Νέα ΦΣ'!H118 &amp; " -" &amp; 'Νέα ΦΣ'!M118 &amp; "W","")</f>
        <v/>
      </c>
      <c r="E118" s="80" t="str">
        <f aca="false">IF(B118&lt;&gt;"",'Νέα ΦΣ'!I118,"")</f>
        <v/>
      </c>
      <c r="F118" s="93"/>
      <c r="G118" s="94" t="str">
        <f aca="false">IF(C118&lt;&gt;"",ROUND('Γενικά Δεδομένα'!$I$15*F118,0),"")</f>
        <v/>
      </c>
    </row>
    <row r="119" customFormat="false" ht="14.4" hidden="false" customHeight="false" outlineLevel="0" collapsed="false">
      <c r="B119" s="59" t="str">
        <f aca="false">IF('Συμβατικά ΦΣ'!B119&lt;&gt;"",'Συμβατικά ΦΣ'!B119,"")</f>
        <v/>
      </c>
      <c r="C119" s="77" t="str">
        <f aca="false">IF(B119&lt;&gt;"",'Νέα ΦΣ'!C119,"")</f>
        <v/>
      </c>
      <c r="D119" s="77" t="str">
        <f aca="false">IF(B119&lt;&gt;"",'Νέα ΦΣ'!H119 &amp; " -" &amp; 'Νέα ΦΣ'!M119 &amp; "W","")</f>
        <v/>
      </c>
      <c r="E119" s="80" t="str">
        <f aca="false">IF(B119&lt;&gt;"",'Νέα ΦΣ'!I119,"")</f>
        <v/>
      </c>
      <c r="F119" s="93"/>
      <c r="G119" s="94" t="str">
        <f aca="false">IF(C119&lt;&gt;"",ROUND('Γενικά Δεδομένα'!$I$15*F119,0),"")</f>
        <v/>
      </c>
    </row>
    <row r="120" customFormat="false" ht="14.4" hidden="false" customHeight="false" outlineLevel="0" collapsed="false">
      <c r="B120" s="59" t="str">
        <f aca="false">IF('Συμβατικά ΦΣ'!B120&lt;&gt;"",'Συμβατικά ΦΣ'!B120,"")</f>
        <v/>
      </c>
      <c r="C120" s="77" t="str">
        <f aca="false">IF(B120&lt;&gt;"",'Νέα ΦΣ'!C120,"")</f>
        <v/>
      </c>
      <c r="D120" s="77" t="str">
        <f aca="false">IF(B120&lt;&gt;"",'Νέα ΦΣ'!H120 &amp; " -" &amp; 'Νέα ΦΣ'!M120 &amp; "W","")</f>
        <v/>
      </c>
      <c r="E120" s="80" t="str">
        <f aca="false">IF(B120&lt;&gt;"",'Νέα ΦΣ'!I120,"")</f>
        <v/>
      </c>
      <c r="F120" s="93"/>
      <c r="G120" s="94" t="str">
        <f aca="false">IF(C120&lt;&gt;"",ROUND('Γενικά Δεδομένα'!$I$15*F120,0),"")</f>
        <v/>
      </c>
    </row>
    <row r="121" customFormat="false" ht="14.4" hidden="false" customHeight="false" outlineLevel="0" collapsed="false">
      <c r="B121" s="59" t="str">
        <f aca="false">IF('Συμβατικά ΦΣ'!B121&lt;&gt;"",'Συμβατικά ΦΣ'!B121,"")</f>
        <v/>
      </c>
      <c r="C121" s="77" t="str">
        <f aca="false">IF(B121&lt;&gt;"",'Νέα ΦΣ'!C121,"")</f>
        <v/>
      </c>
      <c r="D121" s="77" t="str">
        <f aca="false">IF(B121&lt;&gt;"",'Νέα ΦΣ'!H121 &amp; " -" &amp; 'Νέα ΦΣ'!M121 &amp; "W","")</f>
        <v/>
      </c>
      <c r="E121" s="80" t="str">
        <f aca="false">IF(B121&lt;&gt;"",'Νέα ΦΣ'!I121,"")</f>
        <v/>
      </c>
      <c r="F121" s="93"/>
      <c r="G121" s="94" t="str">
        <f aca="false">IF(C121&lt;&gt;"",ROUND('Γενικά Δεδομένα'!$I$15*F121,0),"")</f>
        <v/>
      </c>
    </row>
    <row r="122" customFormat="false" ht="14.4" hidden="false" customHeight="false" outlineLevel="0" collapsed="false">
      <c r="B122" s="59" t="str">
        <f aca="false">IF('Συμβατικά ΦΣ'!B122&lt;&gt;"",'Συμβατικά ΦΣ'!B122,"")</f>
        <v/>
      </c>
      <c r="C122" s="77" t="str">
        <f aca="false">IF(B122&lt;&gt;"",'Νέα ΦΣ'!C122,"")</f>
        <v/>
      </c>
      <c r="D122" s="77" t="str">
        <f aca="false">IF(B122&lt;&gt;"",'Νέα ΦΣ'!H122 &amp; " -" &amp; 'Νέα ΦΣ'!M122 &amp; "W","")</f>
        <v/>
      </c>
      <c r="E122" s="80" t="str">
        <f aca="false">IF(B122&lt;&gt;"",'Νέα ΦΣ'!I122,"")</f>
        <v/>
      </c>
      <c r="F122" s="93"/>
      <c r="G122" s="94" t="str">
        <f aca="false">IF(C122&lt;&gt;"",ROUND('Γενικά Δεδομένα'!$I$15*F122,0),"")</f>
        <v/>
      </c>
    </row>
    <row r="123" customFormat="false" ht="14.4" hidden="false" customHeight="false" outlineLevel="0" collapsed="false">
      <c r="B123" s="59" t="str">
        <f aca="false">IF('Συμβατικά ΦΣ'!B123&lt;&gt;"",'Συμβατικά ΦΣ'!B123,"")</f>
        <v/>
      </c>
      <c r="C123" s="77" t="str">
        <f aca="false">IF(B123&lt;&gt;"",'Νέα ΦΣ'!C123,"")</f>
        <v/>
      </c>
      <c r="D123" s="77" t="str">
        <f aca="false">IF(B123&lt;&gt;"",'Νέα ΦΣ'!H123 &amp; " -" &amp; 'Νέα ΦΣ'!M123 &amp; "W","")</f>
        <v/>
      </c>
      <c r="E123" s="80" t="str">
        <f aca="false">IF(B123&lt;&gt;"",'Νέα ΦΣ'!I123,"")</f>
        <v/>
      </c>
      <c r="F123" s="93"/>
      <c r="G123" s="94" t="str">
        <f aca="false">IF(C123&lt;&gt;"",ROUND('Γενικά Δεδομένα'!$I$15*F123,0),"")</f>
        <v/>
      </c>
    </row>
    <row r="124" customFormat="false" ht="14.4" hidden="false" customHeight="false" outlineLevel="0" collapsed="false">
      <c r="B124" s="59" t="str">
        <f aca="false">IF('Συμβατικά ΦΣ'!B124&lt;&gt;"",'Συμβατικά ΦΣ'!B124,"")</f>
        <v/>
      </c>
      <c r="C124" s="77" t="str">
        <f aca="false">IF(B124&lt;&gt;"",'Νέα ΦΣ'!C124,"")</f>
        <v/>
      </c>
      <c r="D124" s="77" t="str">
        <f aca="false">IF(B124&lt;&gt;"",'Νέα ΦΣ'!H124 &amp; " -" &amp; 'Νέα ΦΣ'!M124 &amp; "W","")</f>
        <v/>
      </c>
      <c r="E124" s="80" t="str">
        <f aca="false">IF(B124&lt;&gt;"",'Νέα ΦΣ'!I124,"")</f>
        <v/>
      </c>
      <c r="F124" s="93"/>
      <c r="G124" s="94" t="str">
        <f aca="false">IF(C124&lt;&gt;"",ROUND('Γενικά Δεδομένα'!$I$15*F124,0),"")</f>
        <v/>
      </c>
    </row>
    <row r="125" customFormat="false" ht="14.4" hidden="false" customHeight="false" outlineLevel="0" collapsed="false">
      <c r="B125" s="59" t="str">
        <f aca="false">IF('Συμβατικά ΦΣ'!B125&lt;&gt;"",'Συμβατικά ΦΣ'!B125,"")</f>
        <v/>
      </c>
      <c r="C125" s="77" t="str">
        <f aca="false">IF(B125&lt;&gt;"",'Νέα ΦΣ'!C125,"")</f>
        <v/>
      </c>
      <c r="D125" s="77" t="str">
        <f aca="false">IF(B125&lt;&gt;"",'Νέα ΦΣ'!H125 &amp; " -" &amp; 'Νέα ΦΣ'!M125 &amp; "W","")</f>
        <v/>
      </c>
      <c r="E125" s="80" t="str">
        <f aca="false">IF(B125&lt;&gt;"",'Νέα ΦΣ'!I125,"")</f>
        <v/>
      </c>
      <c r="F125" s="93"/>
      <c r="G125" s="94" t="str">
        <f aca="false">IF(C125&lt;&gt;"",ROUND('Γενικά Δεδομένα'!$I$15*F125,0),"")</f>
        <v/>
      </c>
    </row>
    <row r="126" customFormat="false" ht="14.4" hidden="false" customHeight="false" outlineLevel="0" collapsed="false">
      <c r="B126" s="59" t="str">
        <f aca="false">IF('Συμβατικά ΦΣ'!B126&lt;&gt;"",'Συμβατικά ΦΣ'!B126,"")</f>
        <v/>
      </c>
      <c r="C126" s="77" t="str">
        <f aca="false">IF(B126&lt;&gt;"",'Νέα ΦΣ'!C126,"")</f>
        <v/>
      </c>
      <c r="D126" s="77" t="str">
        <f aca="false">IF(B126&lt;&gt;"",'Νέα ΦΣ'!H126 &amp; " -" &amp; 'Νέα ΦΣ'!M126 &amp; "W","")</f>
        <v/>
      </c>
      <c r="E126" s="80" t="str">
        <f aca="false">IF(B126&lt;&gt;"",'Νέα ΦΣ'!I126,"")</f>
        <v/>
      </c>
      <c r="F126" s="93"/>
      <c r="G126" s="94" t="str">
        <f aca="false">IF(C126&lt;&gt;"",ROUND('Γενικά Δεδομένα'!$I$15*F126,0),"")</f>
        <v/>
      </c>
    </row>
    <row r="127" customFormat="false" ht="14.4" hidden="false" customHeight="false" outlineLevel="0" collapsed="false">
      <c r="B127" s="59" t="str">
        <f aca="false">IF('Συμβατικά ΦΣ'!B127&lt;&gt;"",'Συμβατικά ΦΣ'!B127,"")</f>
        <v/>
      </c>
      <c r="C127" s="77" t="str">
        <f aca="false">IF(B127&lt;&gt;"",'Νέα ΦΣ'!C127,"")</f>
        <v/>
      </c>
      <c r="D127" s="77" t="str">
        <f aca="false">IF(B127&lt;&gt;"",'Νέα ΦΣ'!H127 &amp; " -" &amp; 'Νέα ΦΣ'!M127 &amp; "W","")</f>
        <v/>
      </c>
      <c r="E127" s="80" t="str">
        <f aca="false">IF(B127&lt;&gt;"",'Νέα ΦΣ'!I127,"")</f>
        <v/>
      </c>
      <c r="F127" s="93"/>
      <c r="G127" s="94" t="str">
        <f aca="false">IF(C127&lt;&gt;"",ROUND('Γενικά Δεδομένα'!$I$15*F127,0),"")</f>
        <v/>
      </c>
    </row>
    <row r="128" customFormat="false" ht="14.4" hidden="false" customHeight="false" outlineLevel="0" collapsed="false">
      <c r="B128" s="59" t="str">
        <f aca="false">IF('Συμβατικά ΦΣ'!B128&lt;&gt;"",'Συμβατικά ΦΣ'!B128,"")</f>
        <v/>
      </c>
      <c r="C128" s="77" t="str">
        <f aca="false">IF(B128&lt;&gt;"",'Νέα ΦΣ'!C128,"")</f>
        <v/>
      </c>
      <c r="D128" s="77" t="str">
        <f aca="false">IF(B128&lt;&gt;"",'Νέα ΦΣ'!H128 &amp; " -" &amp; 'Νέα ΦΣ'!M128 &amp; "W","")</f>
        <v/>
      </c>
      <c r="E128" s="80" t="str">
        <f aca="false">IF(B128&lt;&gt;"",'Νέα ΦΣ'!I128,"")</f>
        <v/>
      </c>
      <c r="F128" s="93"/>
      <c r="G128" s="94" t="str">
        <f aca="false">IF(C128&lt;&gt;"",ROUND('Γενικά Δεδομένα'!$I$15*F128,0),"")</f>
        <v/>
      </c>
    </row>
    <row r="129" customFormat="false" ht="14.4" hidden="false" customHeight="false" outlineLevel="0" collapsed="false">
      <c r="B129" s="59" t="str">
        <f aca="false">IF('Συμβατικά ΦΣ'!B129&lt;&gt;"",'Συμβατικά ΦΣ'!B129,"")</f>
        <v/>
      </c>
      <c r="C129" s="77" t="str">
        <f aca="false">IF(B129&lt;&gt;"",'Νέα ΦΣ'!C129,"")</f>
        <v/>
      </c>
      <c r="D129" s="77" t="str">
        <f aca="false">IF(B129&lt;&gt;"",'Νέα ΦΣ'!H129 &amp; " -" &amp; 'Νέα ΦΣ'!M129 &amp; "W","")</f>
        <v/>
      </c>
      <c r="E129" s="80" t="str">
        <f aca="false">IF(B129&lt;&gt;"",'Νέα ΦΣ'!I129,"")</f>
        <v/>
      </c>
      <c r="F129" s="93"/>
      <c r="G129" s="94" t="str">
        <f aca="false">IF(C129&lt;&gt;"",ROUND('Γενικά Δεδομένα'!$I$15*F129,0),"")</f>
        <v/>
      </c>
    </row>
    <row r="130" customFormat="false" ht="14.4" hidden="false" customHeight="false" outlineLevel="0" collapsed="false">
      <c r="B130" s="59" t="str">
        <f aca="false">IF('Συμβατικά ΦΣ'!B130&lt;&gt;"",'Συμβατικά ΦΣ'!B130,"")</f>
        <v/>
      </c>
      <c r="C130" s="77" t="str">
        <f aca="false">IF(B130&lt;&gt;"",'Νέα ΦΣ'!C130,"")</f>
        <v/>
      </c>
      <c r="D130" s="77" t="str">
        <f aca="false">IF(B130&lt;&gt;"",'Νέα ΦΣ'!H130 &amp; " -" &amp; 'Νέα ΦΣ'!M130 &amp; "W","")</f>
        <v/>
      </c>
      <c r="E130" s="80" t="str">
        <f aca="false">IF(B130&lt;&gt;"",'Νέα ΦΣ'!I130,"")</f>
        <v/>
      </c>
      <c r="F130" s="93"/>
      <c r="G130" s="94" t="str">
        <f aca="false">IF(C130&lt;&gt;"",ROUND('Γενικά Δεδομένα'!$I$15*F130,0),"")</f>
        <v/>
      </c>
    </row>
    <row r="131" customFormat="false" ht="14.4" hidden="false" customHeight="false" outlineLevel="0" collapsed="false">
      <c r="B131" s="59" t="str">
        <f aca="false">IF('Συμβατικά ΦΣ'!B131&lt;&gt;"",'Συμβατικά ΦΣ'!B131,"")</f>
        <v/>
      </c>
      <c r="C131" s="77" t="str">
        <f aca="false">IF(B131&lt;&gt;"",'Νέα ΦΣ'!C131,"")</f>
        <v/>
      </c>
      <c r="D131" s="77" t="str">
        <f aca="false">IF(B131&lt;&gt;"",'Νέα ΦΣ'!H131 &amp; " -" &amp; 'Νέα ΦΣ'!M131 &amp; "W","")</f>
        <v/>
      </c>
      <c r="E131" s="80" t="str">
        <f aca="false">IF(B131&lt;&gt;"",'Νέα ΦΣ'!I131,"")</f>
        <v/>
      </c>
      <c r="F131" s="93"/>
      <c r="G131" s="94" t="str">
        <f aca="false">IF(C131&lt;&gt;"",ROUND('Γενικά Δεδομένα'!$I$15*F131,0),"")</f>
        <v/>
      </c>
    </row>
    <row r="132" customFormat="false" ht="14.4" hidden="false" customHeight="false" outlineLevel="0" collapsed="false">
      <c r="B132" s="59" t="str">
        <f aca="false">IF('Συμβατικά ΦΣ'!B132&lt;&gt;"",'Συμβατικά ΦΣ'!B132,"")</f>
        <v/>
      </c>
      <c r="C132" s="77" t="str">
        <f aca="false">IF(B132&lt;&gt;"",'Νέα ΦΣ'!C132,"")</f>
        <v/>
      </c>
      <c r="D132" s="77" t="str">
        <f aca="false">IF(B132&lt;&gt;"",'Νέα ΦΣ'!H132 &amp; " -" &amp; 'Νέα ΦΣ'!M132 &amp; "W","")</f>
        <v/>
      </c>
      <c r="E132" s="80" t="str">
        <f aca="false">IF(B132&lt;&gt;"",'Νέα ΦΣ'!I132,"")</f>
        <v/>
      </c>
      <c r="F132" s="93"/>
      <c r="G132" s="94" t="str">
        <f aca="false">IF(C132&lt;&gt;"",ROUND('Γενικά Δεδομένα'!$I$15*F132,0),"")</f>
        <v/>
      </c>
    </row>
    <row r="133" customFormat="false" ht="14.4" hidden="false" customHeight="false" outlineLevel="0" collapsed="false">
      <c r="B133" s="59" t="str">
        <f aca="false">IF('Συμβατικά ΦΣ'!B133&lt;&gt;"",'Συμβατικά ΦΣ'!B133,"")</f>
        <v/>
      </c>
      <c r="C133" s="77" t="str">
        <f aca="false">IF(B133&lt;&gt;"",'Νέα ΦΣ'!C133,"")</f>
        <v/>
      </c>
      <c r="D133" s="77" t="str">
        <f aca="false">IF(B133&lt;&gt;"",'Νέα ΦΣ'!H133 &amp; " -" &amp; 'Νέα ΦΣ'!M133 &amp; "W","")</f>
        <v/>
      </c>
      <c r="E133" s="80" t="str">
        <f aca="false">IF(B133&lt;&gt;"",'Νέα ΦΣ'!I133,"")</f>
        <v/>
      </c>
      <c r="F133" s="93"/>
      <c r="G133" s="94" t="str">
        <f aca="false">IF(C133&lt;&gt;"",ROUND('Γενικά Δεδομένα'!$I$15*F133,0),"")</f>
        <v/>
      </c>
    </row>
    <row r="134" customFormat="false" ht="14.4" hidden="false" customHeight="false" outlineLevel="0" collapsed="false">
      <c r="B134" s="59" t="str">
        <f aca="false">IF('Συμβατικά ΦΣ'!B134&lt;&gt;"",'Συμβατικά ΦΣ'!B134,"")</f>
        <v/>
      </c>
      <c r="C134" s="77" t="str">
        <f aca="false">IF(B134&lt;&gt;"",'Νέα ΦΣ'!C134,"")</f>
        <v/>
      </c>
      <c r="D134" s="77" t="str">
        <f aca="false">IF(B134&lt;&gt;"",'Νέα ΦΣ'!H134 &amp; " -" &amp; 'Νέα ΦΣ'!M134 &amp; "W","")</f>
        <v/>
      </c>
      <c r="E134" s="80" t="str">
        <f aca="false">IF(B134&lt;&gt;"",'Νέα ΦΣ'!I134,"")</f>
        <v/>
      </c>
      <c r="F134" s="93"/>
      <c r="G134" s="94" t="str">
        <f aca="false">IF(C134&lt;&gt;"",ROUND('Γενικά Δεδομένα'!$I$15*F134,0),"")</f>
        <v/>
      </c>
    </row>
    <row r="135" customFormat="false" ht="14.4" hidden="false" customHeight="false" outlineLevel="0" collapsed="false">
      <c r="B135" s="59" t="str">
        <f aca="false">IF('Συμβατικά ΦΣ'!B135&lt;&gt;"",'Συμβατικά ΦΣ'!B135,"")</f>
        <v/>
      </c>
      <c r="C135" s="77" t="str">
        <f aca="false">IF(B135&lt;&gt;"",'Νέα ΦΣ'!C135,"")</f>
        <v/>
      </c>
      <c r="D135" s="77" t="str">
        <f aca="false">IF(B135&lt;&gt;"",'Νέα ΦΣ'!H135 &amp; " -" &amp; 'Νέα ΦΣ'!M135 &amp; "W","")</f>
        <v/>
      </c>
      <c r="E135" s="80" t="str">
        <f aca="false">IF(B135&lt;&gt;"",'Νέα ΦΣ'!I135,"")</f>
        <v/>
      </c>
      <c r="F135" s="93"/>
      <c r="G135" s="94" t="str">
        <f aca="false">IF(C135&lt;&gt;"",ROUND('Γενικά Δεδομένα'!$I$15*F135,0),"")</f>
        <v/>
      </c>
    </row>
    <row r="136" customFormat="false" ht="14.4" hidden="false" customHeight="false" outlineLevel="0" collapsed="false">
      <c r="B136" s="59" t="str">
        <f aca="false">IF('Συμβατικά ΦΣ'!B136&lt;&gt;"",'Συμβατικά ΦΣ'!B136,"")</f>
        <v/>
      </c>
      <c r="C136" s="77" t="str">
        <f aca="false">IF(B136&lt;&gt;"",'Νέα ΦΣ'!C136,"")</f>
        <v/>
      </c>
      <c r="D136" s="77" t="str">
        <f aca="false">IF(B136&lt;&gt;"",'Νέα ΦΣ'!H136 &amp; " -" &amp; 'Νέα ΦΣ'!M136 &amp; "W","")</f>
        <v/>
      </c>
      <c r="E136" s="80" t="str">
        <f aca="false">IF(B136&lt;&gt;"",'Νέα ΦΣ'!I136,"")</f>
        <v/>
      </c>
      <c r="F136" s="93"/>
      <c r="G136" s="94" t="str">
        <f aca="false">IF(C136&lt;&gt;"",ROUND('Γενικά Δεδομένα'!$I$15*F136,0),"")</f>
        <v/>
      </c>
    </row>
    <row r="137" customFormat="false" ht="14.4" hidden="false" customHeight="false" outlineLevel="0" collapsed="false">
      <c r="B137" s="59" t="str">
        <f aca="false">IF('Συμβατικά ΦΣ'!B137&lt;&gt;"",'Συμβατικά ΦΣ'!B137,"")</f>
        <v/>
      </c>
      <c r="C137" s="77" t="str">
        <f aca="false">IF(B137&lt;&gt;"",'Νέα ΦΣ'!C137,"")</f>
        <v/>
      </c>
      <c r="D137" s="77" t="str">
        <f aca="false">IF(B137&lt;&gt;"",'Νέα ΦΣ'!H137 &amp; " -" &amp; 'Νέα ΦΣ'!M137 &amp; "W","")</f>
        <v/>
      </c>
      <c r="E137" s="80" t="str">
        <f aca="false">IF(B137&lt;&gt;"",'Νέα ΦΣ'!I137,"")</f>
        <v/>
      </c>
      <c r="F137" s="93"/>
      <c r="G137" s="94" t="str">
        <f aca="false">IF(C137&lt;&gt;"",ROUND('Γενικά Δεδομένα'!$I$15*F137,0),"")</f>
        <v/>
      </c>
    </row>
    <row r="138" customFormat="false" ht="14.4" hidden="false" customHeight="false" outlineLevel="0" collapsed="false">
      <c r="B138" s="59" t="str">
        <f aca="false">IF('Συμβατικά ΦΣ'!B138&lt;&gt;"",'Συμβατικά ΦΣ'!B138,"")</f>
        <v/>
      </c>
      <c r="C138" s="77" t="str">
        <f aca="false">IF(B138&lt;&gt;"",'Νέα ΦΣ'!C138,"")</f>
        <v/>
      </c>
      <c r="D138" s="77" t="str">
        <f aca="false">IF(B138&lt;&gt;"",'Νέα ΦΣ'!H138 &amp; " -" &amp; 'Νέα ΦΣ'!M138 &amp; "W","")</f>
        <v/>
      </c>
      <c r="E138" s="80" t="str">
        <f aca="false">IF(B138&lt;&gt;"",'Νέα ΦΣ'!I138,"")</f>
        <v/>
      </c>
      <c r="F138" s="93"/>
      <c r="G138" s="94" t="str">
        <f aca="false">IF(C138&lt;&gt;"",ROUND('Γενικά Δεδομένα'!$I$15*F138,0),"")</f>
        <v/>
      </c>
    </row>
    <row r="139" customFormat="false" ht="14.4" hidden="false" customHeight="false" outlineLevel="0" collapsed="false">
      <c r="B139" s="59" t="str">
        <f aca="false">IF('Συμβατικά ΦΣ'!B139&lt;&gt;"",'Συμβατικά ΦΣ'!B139,"")</f>
        <v/>
      </c>
      <c r="C139" s="77" t="str">
        <f aca="false">IF(B139&lt;&gt;"",'Νέα ΦΣ'!C139,"")</f>
        <v/>
      </c>
      <c r="D139" s="77" t="str">
        <f aca="false">IF(B139&lt;&gt;"",'Νέα ΦΣ'!H139 &amp; " -" &amp; 'Νέα ΦΣ'!M139 &amp; "W","")</f>
        <v/>
      </c>
      <c r="E139" s="80" t="str">
        <f aca="false">IF(B139&lt;&gt;"",'Νέα ΦΣ'!I139,"")</f>
        <v/>
      </c>
      <c r="F139" s="93"/>
      <c r="G139" s="94" t="str">
        <f aca="false">IF(C139&lt;&gt;"",ROUND('Γενικά Δεδομένα'!$I$15*F139,0),"")</f>
        <v/>
      </c>
    </row>
    <row r="140" customFormat="false" ht="14.4" hidden="false" customHeight="false" outlineLevel="0" collapsed="false">
      <c r="B140" s="59" t="str">
        <f aca="false">IF('Συμβατικά ΦΣ'!B140&lt;&gt;"",'Συμβατικά ΦΣ'!B140,"")</f>
        <v/>
      </c>
      <c r="C140" s="77" t="str">
        <f aca="false">IF(B140&lt;&gt;"",'Νέα ΦΣ'!C140,"")</f>
        <v/>
      </c>
      <c r="D140" s="77" t="str">
        <f aca="false">IF(B140&lt;&gt;"",'Νέα ΦΣ'!H140 &amp; " -" &amp; 'Νέα ΦΣ'!M140 &amp; "W","")</f>
        <v/>
      </c>
      <c r="E140" s="80" t="str">
        <f aca="false">IF(B140&lt;&gt;"",'Νέα ΦΣ'!I140,"")</f>
        <v/>
      </c>
      <c r="F140" s="93"/>
      <c r="G140" s="94" t="str">
        <f aca="false">IF(C140&lt;&gt;"",ROUND('Γενικά Δεδομένα'!$I$15*F140,0),"")</f>
        <v/>
      </c>
    </row>
    <row r="141" customFormat="false" ht="14.4" hidden="false" customHeight="false" outlineLevel="0" collapsed="false">
      <c r="B141" s="59" t="str">
        <f aca="false">IF('Συμβατικά ΦΣ'!B141&lt;&gt;"",'Συμβατικά ΦΣ'!B141,"")</f>
        <v/>
      </c>
      <c r="C141" s="77" t="str">
        <f aca="false">IF(B141&lt;&gt;"",'Νέα ΦΣ'!C141,"")</f>
        <v/>
      </c>
      <c r="D141" s="77" t="str">
        <f aca="false">IF(B141&lt;&gt;"",'Νέα ΦΣ'!H141 &amp; " -" &amp; 'Νέα ΦΣ'!M141 &amp; "W","")</f>
        <v/>
      </c>
      <c r="E141" s="80" t="str">
        <f aca="false">IF(B141&lt;&gt;"",'Νέα ΦΣ'!I141,"")</f>
        <v/>
      </c>
      <c r="F141" s="93"/>
      <c r="G141" s="94" t="str">
        <f aca="false">IF(C141&lt;&gt;"",ROUND('Γενικά Δεδομένα'!$I$15*F141,0),"")</f>
        <v/>
      </c>
    </row>
    <row r="142" customFormat="false" ht="14.4" hidden="false" customHeight="false" outlineLevel="0" collapsed="false">
      <c r="B142" s="59" t="str">
        <f aca="false">IF('Συμβατικά ΦΣ'!B142&lt;&gt;"",'Συμβατικά ΦΣ'!B142,"")</f>
        <v/>
      </c>
      <c r="C142" s="77" t="str">
        <f aca="false">IF(B142&lt;&gt;"",'Νέα ΦΣ'!C142,"")</f>
        <v/>
      </c>
      <c r="D142" s="77" t="str">
        <f aca="false">IF(B142&lt;&gt;"",'Νέα ΦΣ'!H142 &amp; " -" &amp; 'Νέα ΦΣ'!M142 &amp; "W","")</f>
        <v/>
      </c>
      <c r="E142" s="80" t="str">
        <f aca="false">IF(B142&lt;&gt;"",'Νέα ΦΣ'!I142,"")</f>
        <v/>
      </c>
      <c r="F142" s="93"/>
      <c r="G142" s="94" t="str">
        <f aca="false">IF(C142&lt;&gt;"",ROUND('Γενικά Δεδομένα'!$I$15*F142,0),"")</f>
        <v/>
      </c>
    </row>
    <row r="143" customFormat="false" ht="14.4" hidden="false" customHeight="false" outlineLevel="0" collapsed="false">
      <c r="B143" s="59" t="str">
        <f aca="false">IF('Συμβατικά ΦΣ'!B143&lt;&gt;"",'Συμβατικά ΦΣ'!B143,"")</f>
        <v/>
      </c>
      <c r="C143" s="77" t="str">
        <f aca="false">IF(B143&lt;&gt;"",'Νέα ΦΣ'!C143,"")</f>
        <v/>
      </c>
      <c r="D143" s="77" t="str">
        <f aca="false">IF(B143&lt;&gt;"",'Νέα ΦΣ'!H143 &amp; " -" &amp; 'Νέα ΦΣ'!M143 &amp; "W","")</f>
        <v/>
      </c>
      <c r="E143" s="80" t="str">
        <f aca="false">IF(B143&lt;&gt;"",'Νέα ΦΣ'!I143,"")</f>
        <v/>
      </c>
      <c r="F143" s="93"/>
      <c r="G143" s="94" t="str">
        <f aca="false">IF(C143&lt;&gt;"",ROUND('Γενικά Δεδομένα'!$I$15*F143,0),"")</f>
        <v/>
      </c>
    </row>
    <row r="144" customFormat="false" ht="14.4" hidden="false" customHeight="false" outlineLevel="0" collapsed="false">
      <c r="B144" s="59" t="str">
        <f aca="false">IF('Συμβατικά ΦΣ'!B144&lt;&gt;"",'Συμβατικά ΦΣ'!B144,"")</f>
        <v/>
      </c>
      <c r="C144" s="77" t="str">
        <f aca="false">IF(B144&lt;&gt;"",'Νέα ΦΣ'!C144,"")</f>
        <v/>
      </c>
      <c r="D144" s="77" t="str">
        <f aca="false">IF(B144&lt;&gt;"",'Νέα ΦΣ'!H144 &amp; " -" &amp; 'Νέα ΦΣ'!M144 &amp; "W","")</f>
        <v/>
      </c>
      <c r="E144" s="80" t="str">
        <f aca="false">IF(B144&lt;&gt;"",'Νέα ΦΣ'!I144,"")</f>
        <v/>
      </c>
      <c r="F144" s="93"/>
      <c r="G144" s="94" t="str">
        <f aca="false">IF(C144&lt;&gt;"",ROUND('Γενικά Δεδομένα'!$I$15*F144,0),"")</f>
        <v/>
      </c>
    </row>
    <row r="145" customFormat="false" ht="14.4" hidden="false" customHeight="false" outlineLevel="0" collapsed="false">
      <c r="B145" s="59" t="str">
        <f aca="false">IF('Συμβατικά ΦΣ'!B145&lt;&gt;"",'Συμβατικά ΦΣ'!B145,"")</f>
        <v/>
      </c>
      <c r="C145" s="77" t="str">
        <f aca="false">IF(B145&lt;&gt;"",'Νέα ΦΣ'!C145,"")</f>
        <v/>
      </c>
      <c r="D145" s="77" t="str">
        <f aca="false">IF(B145&lt;&gt;"",'Νέα ΦΣ'!H145 &amp; " -" &amp; 'Νέα ΦΣ'!M145 &amp; "W","")</f>
        <v/>
      </c>
      <c r="E145" s="80" t="str">
        <f aca="false">IF(B145&lt;&gt;"",'Νέα ΦΣ'!I145,"")</f>
        <v/>
      </c>
      <c r="F145" s="93"/>
      <c r="G145" s="94" t="str">
        <f aca="false">IF(C145&lt;&gt;"",ROUND('Γενικά Δεδομένα'!$I$15*F145,0),"")</f>
        <v/>
      </c>
    </row>
    <row r="146" customFormat="false" ht="14.4" hidden="false" customHeight="false" outlineLevel="0" collapsed="false">
      <c r="B146" s="59" t="str">
        <f aca="false">IF('Συμβατικά ΦΣ'!B146&lt;&gt;"",'Συμβατικά ΦΣ'!B146,"")</f>
        <v/>
      </c>
      <c r="C146" s="77" t="str">
        <f aca="false">IF(B146&lt;&gt;"",'Νέα ΦΣ'!C146,"")</f>
        <v/>
      </c>
      <c r="D146" s="77" t="str">
        <f aca="false">IF(B146&lt;&gt;"",'Νέα ΦΣ'!H146 &amp; " -" &amp; 'Νέα ΦΣ'!M146 &amp; "W","")</f>
        <v/>
      </c>
      <c r="E146" s="80" t="str">
        <f aca="false">IF(B146&lt;&gt;"",'Νέα ΦΣ'!I146,"")</f>
        <v/>
      </c>
      <c r="F146" s="93"/>
      <c r="G146" s="94" t="str">
        <f aca="false">IF(C146&lt;&gt;"",ROUND('Γενικά Δεδομένα'!$I$15*F146,0),"")</f>
        <v/>
      </c>
    </row>
    <row r="147" customFormat="false" ht="14.4" hidden="false" customHeight="false" outlineLevel="0" collapsed="false">
      <c r="B147" s="59" t="str">
        <f aca="false">IF('Συμβατικά ΦΣ'!B147&lt;&gt;"",'Συμβατικά ΦΣ'!B147,"")</f>
        <v/>
      </c>
      <c r="C147" s="77" t="str">
        <f aca="false">IF(B147&lt;&gt;"",'Νέα ΦΣ'!C147,"")</f>
        <v/>
      </c>
      <c r="D147" s="77" t="str">
        <f aca="false">IF(B147&lt;&gt;"",'Νέα ΦΣ'!H147 &amp; " -" &amp; 'Νέα ΦΣ'!M147 &amp; "W","")</f>
        <v/>
      </c>
      <c r="E147" s="80" t="str">
        <f aca="false">IF(B147&lt;&gt;"",'Νέα ΦΣ'!I147,"")</f>
        <v/>
      </c>
      <c r="F147" s="93"/>
      <c r="G147" s="94" t="str">
        <f aca="false">IF(C147&lt;&gt;"",ROUND('Γενικά Δεδομένα'!$I$15*F147,0),"")</f>
        <v/>
      </c>
    </row>
    <row r="148" customFormat="false" ht="14.4" hidden="false" customHeight="false" outlineLevel="0" collapsed="false">
      <c r="B148" s="59" t="str">
        <f aca="false">IF('Συμβατικά ΦΣ'!B148&lt;&gt;"",'Συμβατικά ΦΣ'!B148,"")</f>
        <v/>
      </c>
      <c r="C148" s="77" t="str">
        <f aca="false">IF(B148&lt;&gt;"",'Νέα ΦΣ'!C148,"")</f>
        <v/>
      </c>
      <c r="D148" s="77" t="str">
        <f aca="false">IF(B148&lt;&gt;"",'Νέα ΦΣ'!H148 &amp; " -" &amp; 'Νέα ΦΣ'!M148 &amp; "W","")</f>
        <v/>
      </c>
      <c r="E148" s="80" t="str">
        <f aca="false">IF(B148&lt;&gt;"",'Νέα ΦΣ'!I148,"")</f>
        <v/>
      </c>
      <c r="F148" s="93"/>
      <c r="G148" s="94" t="str">
        <f aca="false">IF(C148&lt;&gt;"",ROUND('Γενικά Δεδομένα'!$I$15*F148,0),"")</f>
        <v/>
      </c>
    </row>
    <row r="149" customFormat="false" ht="14.4" hidden="false" customHeight="false" outlineLevel="0" collapsed="false">
      <c r="B149" s="59" t="str">
        <f aca="false">IF('Συμβατικά ΦΣ'!B149&lt;&gt;"",'Συμβατικά ΦΣ'!B149,"")</f>
        <v/>
      </c>
      <c r="C149" s="77" t="str">
        <f aca="false">IF(B149&lt;&gt;"",'Νέα ΦΣ'!C149,"")</f>
        <v/>
      </c>
      <c r="D149" s="77" t="str">
        <f aca="false">IF(B149&lt;&gt;"",'Νέα ΦΣ'!H149 &amp; " -" &amp; 'Νέα ΦΣ'!M149 &amp; "W","")</f>
        <v/>
      </c>
      <c r="E149" s="80" t="str">
        <f aca="false">IF(B149&lt;&gt;"",'Νέα ΦΣ'!I149,"")</f>
        <v/>
      </c>
      <c r="F149" s="93"/>
      <c r="G149" s="94" t="str">
        <f aca="false">IF(C149&lt;&gt;"",ROUND('Γενικά Δεδομένα'!$I$15*F149,0),"")</f>
        <v/>
      </c>
    </row>
    <row r="150" customFormat="false" ht="14.4" hidden="false" customHeight="false" outlineLevel="0" collapsed="false">
      <c r="B150" s="59" t="str">
        <f aca="false">IF('Συμβατικά ΦΣ'!B150&lt;&gt;"",'Συμβατικά ΦΣ'!B150,"")</f>
        <v/>
      </c>
      <c r="C150" s="77" t="str">
        <f aca="false">IF(B150&lt;&gt;"",'Νέα ΦΣ'!C150,"")</f>
        <v/>
      </c>
      <c r="D150" s="77" t="str">
        <f aca="false">IF(B150&lt;&gt;"",'Νέα ΦΣ'!H150 &amp; " -" &amp; 'Νέα ΦΣ'!M150 &amp; "W","")</f>
        <v/>
      </c>
      <c r="E150" s="80" t="str">
        <f aca="false">IF(B150&lt;&gt;"",'Νέα ΦΣ'!I150,"")</f>
        <v/>
      </c>
      <c r="F150" s="93"/>
      <c r="G150" s="94" t="str">
        <f aca="false">IF(C150&lt;&gt;"",ROUND('Γενικά Δεδομένα'!$I$15*F150,0),"")</f>
        <v/>
      </c>
    </row>
    <row r="151" customFormat="false" ht="14.4" hidden="false" customHeight="false" outlineLevel="0" collapsed="false">
      <c r="B151" s="59" t="str">
        <f aca="false">IF('Συμβατικά ΦΣ'!B151&lt;&gt;"",'Συμβατικά ΦΣ'!B151,"")</f>
        <v/>
      </c>
      <c r="C151" s="77" t="str">
        <f aca="false">IF(B151&lt;&gt;"",'Νέα ΦΣ'!C151,"")</f>
        <v/>
      </c>
      <c r="D151" s="77" t="str">
        <f aca="false">IF(B151&lt;&gt;"",'Νέα ΦΣ'!H151 &amp; " -" &amp; 'Νέα ΦΣ'!M151 &amp; "W","")</f>
        <v/>
      </c>
      <c r="E151" s="80" t="str">
        <f aca="false">IF(B151&lt;&gt;"",'Νέα ΦΣ'!I151,"")</f>
        <v/>
      </c>
      <c r="F151" s="93"/>
      <c r="G151" s="94" t="str">
        <f aca="false">IF(C151&lt;&gt;"",ROUND('Γενικά Δεδομένα'!$I$15*F151,0),"")</f>
        <v/>
      </c>
    </row>
    <row r="152" customFormat="false" ht="14.4" hidden="false" customHeight="false" outlineLevel="0" collapsed="false">
      <c r="B152" s="59" t="str">
        <f aca="false">IF('Συμβατικά ΦΣ'!B152&lt;&gt;"",'Συμβατικά ΦΣ'!B152,"")</f>
        <v/>
      </c>
      <c r="C152" s="77" t="str">
        <f aca="false">IF(B152&lt;&gt;"",'Νέα ΦΣ'!C152,"")</f>
        <v/>
      </c>
      <c r="D152" s="77" t="str">
        <f aca="false">IF(B152&lt;&gt;"",'Νέα ΦΣ'!H152 &amp; " -" &amp; 'Νέα ΦΣ'!M152 &amp; "W","")</f>
        <v/>
      </c>
      <c r="E152" s="80" t="str">
        <f aca="false">IF(B152&lt;&gt;"",'Νέα ΦΣ'!I152,"")</f>
        <v/>
      </c>
      <c r="F152" s="93"/>
      <c r="G152" s="94" t="str">
        <f aca="false">IF(C152&lt;&gt;"",ROUND('Γενικά Δεδομένα'!$I$15*F152,0),"")</f>
        <v/>
      </c>
    </row>
    <row r="153" customFormat="false" ht="15" hidden="false" customHeight="false" outlineLevel="0" collapsed="false">
      <c r="B153" s="67" t="str">
        <f aca="false">IF('Συμβατικά ΦΣ'!B153&lt;&gt;"",'Συμβατικά ΦΣ'!B153,"")</f>
        <v/>
      </c>
      <c r="C153" s="85" t="str">
        <f aca="false">IF(B153&lt;&gt;"",'Νέα ΦΣ'!C153,"")</f>
        <v/>
      </c>
      <c r="D153" s="85" t="str">
        <f aca="false">IF(B153&lt;&gt;"",'Νέα ΦΣ'!H153 &amp; " -" &amp; 'Νέα ΦΣ'!M153 &amp; "W","")</f>
        <v/>
      </c>
      <c r="E153" s="95" t="str">
        <f aca="false">IF(B153&lt;&gt;"",'Νέα ΦΣ'!I153,"")</f>
        <v/>
      </c>
      <c r="F153" s="96"/>
      <c r="G153" s="97" t="str">
        <f aca="false">IF(C153&lt;&gt;"",ROUND('Γενικά Δεδομένα'!$I$15*F153,0),"")</f>
        <v/>
      </c>
    </row>
  </sheetData>
  <sheetProtection sheet="true" password="b73b" objects="true" scenarios="true"/>
  <mergeCells count="1">
    <mergeCell ref="B2:G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K2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5" activeCellId="0" sqref="H5"/>
    </sheetView>
  </sheetViews>
  <sheetFormatPr defaultRowHeight="14.4"/>
  <cols>
    <col collapsed="false" hidden="false" max="1" min="1" style="0" width="3.51020408163265"/>
    <col collapsed="false" hidden="false" max="5" min="2" style="0" width="12.9591836734694"/>
    <col collapsed="false" hidden="false" max="6" min="6" style="0" width="10.3928571428571"/>
    <col collapsed="false" hidden="false" max="7" min="7" style="0" width="8.36734693877551"/>
    <col collapsed="false" hidden="false" max="8" min="8" style="0" width="9.58673469387755"/>
    <col collapsed="false" hidden="false" max="9" min="9" style="0" width="1.08163265306122"/>
    <col collapsed="false" hidden="false" max="10" min="10" style="0" width="8.36734693877551"/>
    <col collapsed="false" hidden="true" max="11" min="11" style="0" width="0"/>
    <col collapsed="false" hidden="false" max="1025" min="12" style="0" width="8.36734693877551"/>
  </cols>
  <sheetData>
    <row r="1" customFormat="false" ht="15" hidden="false" customHeight="false" outlineLevel="0" collapsed="false"/>
    <row r="2" customFormat="false" ht="15.6" hidden="false" customHeight="false" outlineLevel="0" collapsed="false">
      <c r="A2" s="25" t="s">
        <v>110</v>
      </c>
      <c r="B2" s="25"/>
      <c r="C2" s="25"/>
      <c r="D2" s="25"/>
      <c r="E2" s="25"/>
      <c r="F2" s="25"/>
      <c r="G2" s="25"/>
      <c r="H2" s="25"/>
    </row>
    <row r="3" customFormat="false" ht="27.6" hidden="false" customHeight="true" outlineLevel="0" collapsed="false">
      <c r="A3" s="53" t="s">
        <v>47</v>
      </c>
      <c r="B3" s="54" t="s">
        <v>111</v>
      </c>
      <c r="C3" s="54"/>
      <c r="D3" s="54"/>
      <c r="E3" s="54"/>
      <c r="F3" s="54" t="s">
        <v>112</v>
      </c>
      <c r="G3" s="54" t="s">
        <v>113</v>
      </c>
      <c r="H3" s="92" t="s">
        <v>114</v>
      </c>
      <c r="K3" s="98" t="n">
        <f aca="false">SUM(K4:K24)</f>
        <v>122878.58</v>
      </c>
    </row>
    <row r="4" customFormat="false" ht="67.5" hidden="false" customHeight="true" outlineLevel="0" collapsed="false">
      <c r="A4" s="59" t="n">
        <f aca="false">IF(B4&lt;&gt;"",1,"")</f>
        <v>1</v>
      </c>
      <c r="B4" s="78" t="s">
        <v>115</v>
      </c>
      <c r="C4" s="78"/>
      <c r="D4" s="78"/>
      <c r="E4" s="78"/>
      <c r="F4" s="79" t="s">
        <v>116</v>
      </c>
      <c r="G4" s="79" t="n">
        <v>1</v>
      </c>
      <c r="H4" s="99" t="n">
        <v>122878.58</v>
      </c>
      <c r="K4" s="100" t="n">
        <f aca="false">G4*H4</f>
        <v>122878.58</v>
      </c>
    </row>
    <row r="5" customFormat="false" ht="67.5" hidden="false" customHeight="true" outlineLevel="0" collapsed="false">
      <c r="A5" s="59" t="str">
        <f aca="false">IF(B5&lt;&gt;"",A4+1,"")</f>
        <v/>
      </c>
      <c r="B5" s="78"/>
      <c r="C5" s="78"/>
      <c r="D5" s="78"/>
      <c r="E5" s="78"/>
      <c r="F5" s="79"/>
      <c r="G5" s="79"/>
      <c r="H5" s="99"/>
      <c r="K5" s="100" t="n">
        <f aca="false">G5*H5</f>
        <v>0</v>
      </c>
    </row>
    <row r="6" customFormat="false" ht="67.5" hidden="false" customHeight="true" outlineLevel="0" collapsed="false">
      <c r="A6" s="59" t="str">
        <f aca="false">IF(B6&lt;&gt;"",A5+1,"")</f>
        <v/>
      </c>
      <c r="B6" s="78"/>
      <c r="C6" s="78"/>
      <c r="D6" s="78"/>
      <c r="E6" s="78"/>
      <c r="F6" s="79"/>
      <c r="G6" s="79"/>
      <c r="H6" s="99"/>
      <c r="K6" s="100" t="n">
        <f aca="false">G6*H6</f>
        <v>0</v>
      </c>
    </row>
    <row r="7" customFormat="false" ht="67.5" hidden="false" customHeight="true" outlineLevel="0" collapsed="false">
      <c r="A7" s="59" t="str">
        <f aca="false">IF(B7&lt;&gt;"",A6+1,"")</f>
        <v/>
      </c>
      <c r="B7" s="78"/>
      <c r="C7" s="78"/>
      <c r="D7" s="78"/>
      <c r="E7" s="78"/>
      <c r="F7" s="79"/>
      <c r="G7" s="79"/>
      <c r="H7" s="99"/>
      <c r="K7" s="100" t="n">
        <f aca="false">G7*H7</f>
        <v>0</v>
      </c>
    </row>
    <row r="8" customFormat="false" ht="67.5" hidden="false" customHeight="true" outlineLevel="0" collapsed="false">
      <c r="A8" s="59" t="str">
        <f aca="false">IF(B8&lt;&gt;"",A7+1,"")</f>
        <v/>
      </c>
      <c r="B8" s="78"/>
      <c r="C8" s="78"/>
      <c r="D8" s="78"/>
      <c r="E8" s="78"/>
      <c r="F8" s="79"/>
      <c r="G8" s="79"/>
      <c r="H8" s="99"/>
      <c r="K8" s="100" t="n">
        <f aca="false">G8*H8</f>
        <v>0</v>
      </c>
    </row>
    <row r="9" customFormat="false" ht="67.5" hidden="false" customHeight="true" outlineLevel="0" collapsed="false">
      <c r="A9" s="59" t="str">
        <f aca="false">IF(B9&lt;&gt;"",A8+1,"")</f>
        <v/>
      </c>
      <c r="B9" s="78"/>
      <c r="C9" s="78"/>
      <c r="D9" s="78"/>
      <c r="E9" s="78"/>
      <c r="F9" s="79"/>
      <c r="G9" s="79"/>
      <c r="H9" s="99"/>
      <c r="K9" s="100" t="n">
        <f aca="false">G9*H9</f>
        <v>0</v>
      </c>
    </row>
    <row r="10" customFormat="false" ht="67.5" hidden="false" customHeight="true" outlineLevel="0" collapsed="false">
      <c r="A10" s="59" t="str">
        <f aca="false">IF(B10&lt;&gt;"",A9+1,"")</f>
        <v/>
      </c>
      <c r="B10" s="78"/>
      <c r="C10" s="78"/>
      <c r="D10" s="78"/>
      <c r="E10" s="78"/>
      <c r="F10" s="79"/>
      <c r="G10" s="79"/>
      <c r="H10" s="99"/>
      <c r="K10" s="100" t="n">
        <f aca="false">G10*H10</f>
        <v>0</v>
      </c>
    </row>
    <row r="11" customFormat="false" ht="67.5" hidden="false" customHeight="true" outlineLevel="0" collapsed="false">
      <c r="A11" s="59" t="str">
        <f aca="false">IF(B11&lt;&gt;"",A10+1,"")</f>
        <v/>
      </c>
      <c r="B11" s="78"/>
      <c r="C11" s="78"/>
      <c r="D11" s="78"/>
      <c r="E11" s="78"/>
      <c r="F11" s="79"/>
      <c r="G11" s="79"/>
      <c r="H11" s="99"/>
      <c r="K11" s="100" t="n">
        <f aca="false">G11*H11</f>
        <v>0</v>
      </c>
    </row>
    <row r="12" customFormat="false" ht="67.5" hidden="false" customHeight="true" outlineLevel="0" collapsed="false">
      <c r="A12" s="59" t="str">
        <f aca="false">IF(B12&lt;&gt;"",A11+1,"")</f>
        <v/>
      </c>
      <c r="B12" s="78"/>
      <c r="C12" s="78"/>
      <c r="D12" s="78"/>
      <c r="E12" s="78"/>
      <c r="F12" s="79"/>
      <c r="G12" s="79"/>
      <c r="H12" s="99"/>
      <c r="K12" s="100" t="n">
        <f aca="false">G12*H12</f>
        <v>0</v>
      </c>
    </row>
    <row r="13" customFormat="false" ht="67.5" hidden="false" customHeight="true" outlineLevel="0" collapsed="false">
      <c r="A13" s="59" t="str">
        <f aca="false">IF(B13&lt;&gt;"",A12+1,"")</f>
        <v/>
      </c>
      <c r="B13" s="78"/>
      <c r="C13" s="78"/>
      <c r="D13" s="78"/>
      <c r="E13" s="78"/>
      <c r="F13" s="79"/>
      <c r="G13" s="79"/>
      <c r="H13" s="99"/>
      <c r="K13" s="100" t="n">
        <f aca="false">G13*H13</f>
        <v>0</v>
      </c>
    </row>
    <row r="14" customFormat="false" ht="67.5" hidden="false" customHeight="true" outlineLevel="0" collapsed="false">
      <c r="A14" s="59" t="str">
        <f aca="false">IF(B14&lt;&gt;"",A13+1,"")</f>
        <v/>
      </c>
      <c r="B14" s="78"/>
      <c r="C14" s="78"/>
      <c r="D14" s="78"/>
      <c r="E14" s="78"/>
      <c r="F14" s="79"/>
      <c r="G14" s="79"/>
      <c r="H14" s="99"/>
      <c r="K14" s="100" t="n">
        <f aca="false">G14*H14</f>
        <v>0</v>
      </c>
    </row>
    <row r="15" customFormat="false" ht="67.5" hidden="false" customHeight="true" outlineLevel="0" collapsed="false">
      <c r="A15" s="59" t="str">
        <f aca="false">IF(B15&lt;&gt;"",A14+1,"")</f>
        <v/>
      </c>
      <c r="B15" s="78"/>
      <c r="C15" s="78"/>
      <c r="D15" s="78"/>
      <c r="E15" s="78"/>
      <c r="F15" s="79"/>
      <c r="G15" s="79"/>
      <c r="H15" s="99"/>
      <c r="K15" s="100" t="n">
        <f aca="false">G15*H15</f>
        <v>0</v>
      </c>
    </row>
    <row r="16" customFormat="false" ht="67.5" hidden="false" customHeight="true" outlineLevel="0" collapsed="false">
      <c r="A16" s="59" t="str">
        <f aca="false">IF(B16&lt;&gt;"",A15+1,"")</f>
        <v/>
      </c>
      <c r="B16" s="78"/>
      <c r="C16" s="78"/>
      <c r="D16" s="78"/>
      <c r="E16" s="78"/>
      <c r="F16" s="79"/>
      <c r="G16" s="79"/>
      <c r="H16" s="99"/>
      <c r="K16" s="100" t="n">
        <f aca="false">G16*H16</f>
        <v>0</v>
      </c>
    </row>
    <row r="17" customFormat="false" ht="67.5" hidden="false" customHeight="true" outlineLevel="0" collapsed="false">
      <c r="A17" s="59" t="str">
        <f aca="false">IF(B17&lt;&gt;"",A16+1,"")</f>
        <v/>
      </c>
      <c r="B17" s="78"/>
      <c r="C17" s="78"/>
      <c r="D17" s="78"/>
      <c r="E17" s="78"/>
      <c r="F17" s="79"/>
      <c r="G17" s="79"/>
      <c r="H17" s="99"/>
      <c r="K17" s="100" t="n">
        <f aca="false">G17*H17</f>
        <v>0</v>
      </c>
    </row>
    <row r="18" customFormat="false" ht="67.5" hidden="false" customHeight="true" outlineLevel="0" collapsed="false">
      <c r="A18" s="59" t="str">
        <f aca="false">IF(B18&lt;&gt;"",A17+1,"")</f>
        <v/>
      </c>
      <c r="B18" s="78"/>
      <c r="C18" s="78"/>
      <c r="D18" s="78"/>
      <c r="E18" s="78"/>
      <c r="F18" s="79"/>
      <c r="G18" s="79"/>
      <c r="H18" s="99"/>
      <c r="K18" s="100" t="n">
        <f aca="false">G18*H18</f>
        <v>0</v>
      </c>
    </row>
    <row r="19" customFormat="false" ht="67.5" hidden="false" customHeight="true" outlineLevel="0" collapsed="false">
      <c r="A19" s="59" t="str">
        <f aca="false">IF(B19&lt;&gt;"",A18+1,"")</f>
        <v/>
      </c>
      <c r="B19" s="78"/>
      <c r="C19" s="78"/>
      <c r="D19" s="78"/>
      <c r="E19" s="78"/>
      <c r="F19" s="79"/>
      <c r="G19" s="79"/>
      <c r="H19" s="99"/>
      <c r="K19" s="100" t="n">
        <f aca="false">G19*H19</f>
        <v>0</v>
      </c>
    </row>
    <row r="20" customFormat="false" ht="67.5" hidden="false" customHeight="true" outlineLevel="0" collapsed="false">
      <c r="A20" s="59" t="str">
        <f aca="false">IF(B20&lt;&gt;"",A19+1,"")</f>
        <v/>
      </c>
      <c r="B20" s="78"/>
      <c r="C20" s="78"/>
      <c r="D20" s="78"/>
      <c r="E20" s="78"/>
      <c r="F20" s="79"/>
      <c r="G20" s="79"/>
      <c r="H20" s="99"/>
      <c r="K20" s="100" t="n">
        <f aca="false">G20*H20</f>
        <v>0</v>
      </c>
    </row>
    <row r="21" customFormat="false" ht="67.5" hidden="false" customHeight="true" outlineLevel="0" collapsed="false">
      <c r="A21" s="59" t="str">
        <f aca="false">IF(B21&lt;&gt;"",A20+1,"")</f>
        <v/>
      </c>
      <c r="B21" s="78"/>
      <c r="C21" s="78"/>
      <c r="D21" s="78"/>
      <c r="E21" s="78"/>
      <c r="F21" s="79"/>
      <c r="G21" s="79"/>
      <c r="H21" s="99"/>
      <c r="K21" s="100" t="n">
        <f aca="false">G21*H21</f>
        <v>0</v>
      </c>
    </row>
    <row r="22" customFormat="false" ht="67.5" hidden="false" customHeight="true" outlineLevel="0" collapsed="false">
      <c r="A22" s="59" t="str">
        <f aca="false">IF(B22&lt;&gt;"",A21+1,"")</f>
        <v/>
      </c>
      <c r="B22" s="78"/>
      <c r="C22" s="78"/>
      <c r="D22" s="78"/>
      <c r="E22" s="78"/>
      <c r="F22" s="79"/>
      <c r="G22" s="79"/>
      <c r="H22" s="99"/>
      <c r="K22" s="100" t="n">
        <f aca="false">G22*H22</f>
        <v>0</v>
      </c>
    </row>
    <row r="23" customFormat="false" ht="67.5" hidden="false" customHeight="true" outlineLevel="0" collapsed="false">
      <c r="A23" s="59" t="str">
        <f aca="false">IF(B23&lt;&gt;"",A22+1,"")</f>
        <v/>
      </c>
      <c r="B23" s="78"/>
      <c r="C23" s="78"/>
      <c r="D23" s="78"/>
      <c r="E23" s="78"/>
      <c r="F23" s="79"/>
      <c r="G23" s="79"/>
      <c r="H23" s="99"/>
      <c r="K23" s="100" t="n">
        <f aca="false">G23*H23</f>
        <v>0</v>
      </c>
    </row>
    <row r="24" customFormat="false" ht="67.5" hidden="false" customHeight="true" outlineLevel="0" collapsed="false">
      <c r="A24" s="67" t="str">
        <f aca="false">IF(B24&lt;&gt;"",A23+1,"")</f>
        <v/>
      </c>
      <c r="B24" s="86"/>
      <c r="C24" s="86"/>
      <c r="D24" s="86"/>
      <c r="E24" s="86"/>
      <c r="F24" s="87"/>
      <c r="G24" s="79"/>
      <c r="H24" s="101"/>
      <c r="K24" s="100" t="n">
        <f aca="false">G24*H24</f>
        <v>0</v>
      </c>
    </row>
  </sheetData>
  <sheetProtection sheet="true" password="b73b" objects="true" scenarios="true"/>
  <mergeCells count="23">
    <mergeCell ref="A2:H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s>
  <dataValidations count="4">
    <dataValidation allowBlank="true" operator="greaterThanOrEqual" showDropDown="false" showErrorMessage="true" showInputMessage="true" sqref="H3:H24" type="none">
      <formula1>0</formula1>
      <formula2>0</formula2>
    </dataValidation>
    <dataValidation allowBlank="true" operator="greaterThanOrEqual" showDropDown="false" showErrorMessage="true" showInputMessage="true" sqref="H2" type="whole">
      <formula1>min_luminary_efficacy</formula1>
      <formula2>0</formula2>
    </dataValidation>
    <dataValidation allowBlank="true" operator="greaterThan" showDropDown="false" showErrorMessage="true" showInputMessage="true" sqref="G4" type="whole">
      <formula1>0</formula1>
      <formula2>0</formula2>
    </dataValidation>
    <dataValidation allowBlank="true" operator="between" showDropDown="false" showErrorMessage="true" showInputMessage="true" sqref="G5:G24" type="whole">
      <formula1>0</formula1>
      <formula2>999999</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B1:I45"/>
  <sheetViews>
    <sheetView windowProtection="false" showFormulas="false" showGridLines="true" showRowColHeaders="true" showZeros="true" rightToLeft="false" tabSelected="true" showOutlineSymbols="true" defaultGridColor="true" view="normal" topLeftCell="A31" colorId="64" zoomScale="100" zoomScaleNormal="100" zoomScalePageLayoutView="100" workbookViewId="0">
      <selection pane="topLeft" activeCell="H13" activeCellId="0" sqref="H13"/>
    </sheetView>
  </sheetViews>
  <sheetFormatPr defaultRowHeight="14.4"/>
  <cols>
    <col collapsed="false" hidden="false" max="1" min="1" style="0" width="0.673469387755102"/>
    <col collapsed="false" hidden="false" max="7" min="2" style="0" width="9.44897959183673"/>
    <col collapsed="false" hidden="false" max="9" min="8" style="0" width="9.71938775510204"/>
    <col collapsed="false" hidden="false" max="1025" min="10" style="0" width="8.36734693877551"/>
  </cols>
  <sheetData>
    <row r="1" customFormat="false" ht="6.75" hidden="false" customHeight="true" outlineLevel="0" collapsed="false"/>
    <row r="2" customFormat="false" ht="15.6" hidden="false" customHeight="false" outlineLevel="0" collapsed="false">
      <c r="B2" s="102" t="s">
        <v>117</v>
      </c>
      <c r="C2" s="102"/>
      <c r="D2" s="102"/>
      <c r="E2" s="102"/>
      <c r="F2" s="102"/>
      <c r="G2" s="102"/>
      <c r="H2" s="102"/>
      <c r="I2" s="102"/>
    </row>
    <row r="3" customFormat="false" ht="15" hidden="false" customHeight="true" outlineLevel="0" collapsed="false">
      <c r="B3" s="103" t="s">
        <v>118</v>
      </c>
      <c r="C3" s="103"/>
      <c r="D3" s="103"/>
      <c r="E3" s="103"/>
      <c r="F3" s="103"/>
      <c r="G3" s="103"/>
      <c r="H3" s="103"/>
      <c r="I3" s="103"/>
    </row>
    <row r="4" customFormat="false" ht="15" hidden="false" customHeight="true" outlineLevel="0" collapsed="false">
      <c r="B4" s="104" t="s">
        <v>119</v>
      </c>
      <c r="C4" s="104"/>
      <c r="D4" s="104"/>
      <c r="E4" s="104"/>
      <c r="F4" s="104"/>
      <c r="G4" s="104"/>
      <c r="H4" s="105" t="n">
        <f aca="false">SUM('Συμβατικά ΦΣ'!H4:H153)</f>
        <v>7050</v>
      </c>
      <c r="I4" s="105"/>
    </row>
    <row r="5" customFormat="false" ht="15" hidden="false" customHeight="true" outlineLevel="0" collapsed="false">
      <c r="B5" s="104" t="s">
        <v>120</v>
      </c>
      <c r="C5" s="104"/>
      <c r="D5" s="104"/>
      <c r="E5" s="104"/>
      <c r="F5" s="104"/>
      <c r="G5" s="104"/>
      <c r="H5" s="106" t="n">
        <f aca="false">ROUND(SUM(Υπολογισμοί!E4:E153)/1000,2)</f>
        <v>1475.07</v>
      </c>
      <c r="I5" s="106"/>
    </row>
    <row r="6" customFormat="false" ht="15" hidden="false" customHeight="true" outlineLevel="0" collapsed="false">
      <c r="B6" s="104" t="s">
        <v>121</v>
      </c>
      <c r="C6" s="104"/>
      <c r="D6" s="104"/>
      <c r="E6" s="104"/>
      <c r="F6" s="104"/>
      <c r="G6" s="104"/>
      <c r="H6" s="105" t="n">
        <f aca="false">SUM(Υπολογισμοί!G4:G153)</f>
        <v>6406979.59</v>
      </c>
      <c r="I6" s="105"/>
    </row>
    <row r="7" customFormat="false" ht="15" hidden="false" customHeight="true" outlineLevel="0" collapsed="false">
      <c r="B7" s="104" t="s">
        <v>122</v>
      </c>
      <c r="C7" s="104"/>
      <c r="D7" s="104"/>
      <c r="E7" s="104"/>
      <c r="F7" s="104"/>
      <c r="G7" s="104"/>
      <c r="H7" s="105" t="n">
        <f aca="false">ROUND(H6*'Γενικά Δεδομένα'!I4,2)</f>
        <v>961046.94</v>
      </c>
      <c r="I7" s="105"/>
    </row>
    <row r="8" customFormat="false" ht="14.4" hidden="false" customHeight="false" outlineLevel="0" collapsed="false">
      <c r="B8" s="107"/>
      <c r="C8" s="107"/>
      <c r="D8" s="107"/>
      <c r="E8" s="107"/>
      <c r="F8" s="107"/>
      <c r="G8" s="107"/>
      <c r="H8" s="107"/>
      <c r="I8" s="107"/>
    </row>
    <row r="9" customFormat="false" ht="15" hidden="false" customHeight="true" outlineLevel="0" collapsed="false">
      <c r="B9" s="103" t="s">
        <v>123</v>
      </c>
      <c r="C9" s="103"/>
      <c r="D9" s="103"/>
      <c r="E9" s="103"/>
      <c r="F9" s="103"/>
      <c r="G9" s="103"/>
      <c r="H9" s="103"/>
      <c r="I9" s="103"/>
    </row>
    <row r="10" customFormat="false" ht="15" hidden="false" customHeight="true" outlineLevel="0" collapsed="false">
      <c r="B10" s="108" t="s">
        <v>119</v>
      </c>
      <c r="C10" s="108"/>
      <c r="D10" s="108"/>
      <c r="E10" s="108"/>
      <c r="F10" s="108"/>
      <c r="G10" s="108"/>
      <c r="H10" s="105" t="n">
        <f aca="false">SUM('Νέα ΦΣ'!I4:I153)</f>
        <v>7050</v>
      </c>
      <c r="I10" s="105"/>
    </row>
    <row r="11" customFormat="false" ht="15" hidden="false" customHeight="true" outlineLevel="0" collapsed="false">
      <c r="B11" s="108" t="s">
        <v>120</v>
      </c>
      <c r="C11" s="108"/>
      <c r="D11" s="108"/>
      <c r="E11" s="108"/>
      <c r="F11" s="108"/>
      <c r="G11" s="108"/>
      <c r="H11" s="106" t="n">
        <f aca="false">ROUND(SUM(Υπολογισμοί!F4:F153)/1000,2)</f>
        <v>405.42</v>
      </c>
      <c r="I11" s="106"/>
    </row>
    <row r="12" customFormat="false" ht="15" hidden="false" customHeight="true" outlineLevel="0" collapsed="false">
      <c r="B12" s="108" t="s">
        <v>121</v>
      </c>
      <c r="C12" s="108"/>
      <c r="D12" s="108"/>
      <c r="E12" s="108"/>
      <c r="F12" s="108"/>
      <c r="G12" s="108"/>
      <c r="H12" s="105" t="n">
        <f aca="false">SUM(Υπολογισμοί!H4:H153)</f>
        <v>1496789.72</v>
      </c>
      <c r="I12" s="105"/>
    </row>
    <row r="13" customFormat="false" ht="15" hidden="false" customHeight="true" outlineLevel="0" collapsed="false">
      <c r="B13" s="108" t="s">
        <v>122</v>
      </c>
      <c r="C13" s="108"/>
      <c r="D13" s="108"/>
      <c r="E13" s="108"/>
      <c r="F13" s="108"/>
      <c r="G13" s="108"/>
      <c r="H13" s="105" t="n">
        <f aca="false">ROUND(H12*'Γενικά Δεδομένα'!I4,2)</f>
        <v>224518.46</v>
      </c>
      <c r="I13" s="105"/>
    </row>
    <row r="14" customFormat="false" ht="15" hidden="false" customHeight="true" outlineLevel="0" collapsed="false">
      <c r="B14" s="107"/>
      <c r="C14" s="107"/>
      <c r="D14" s="107"/>
      <c r="E14" s="107"/>
      <c r="F14" s="107"/>
      <c r="G14" s="107"/>
      <c r="H14" s="107"/>
      <c r="I14" s="107"/>
    </row>
    <row r="15" customFormat="false" ht="15" hidden="false" customHeight="true" outlineLevel="0" collapsed="false">
      <c r="B15" s="103" t="s">
        <v>124</v>
      </c>
      <c r="C15" s="103"/>
      <c r="D15" s="103"/>
      <c r="E15" s="103"/>
      <c r="F15" s="103"/>
      <c r="G15" s="103"/>
      <c r="H15" s="103"/>
      <c r="I15" s="103"/>
    </row>
    <row r="16" customFormat="false" ht="14.4" hidden="false" customHeight="true" outlineLevel="0" collapsed="false">
      <c r="B16" s="108" t="s">
        <v>125</v>
      </c>
      <c r="C16" s="108"/>
      <c r="D16" s="108"/>
      <c r="E16" s="108"/>
      <c r="F16" s="108"/>
      <c r="G16" s="108"/>
      <c r="H16" s="106" t="n">
        <f aca="false">SUM(Υπολογισμοί!I4:I153)</f>
        <v>0</v>
      </c>
      <c r="I16" s="106"/>
    </row>
    <row r="17" customFormat="false" ht="14.4" hidden="false" customHeight="true" outlineLevel="0" collapsed="false">
      <c r="B17" s="108" t="s">
        <v>126</v>
      </c>
      <c r="C17" s="108"/>
      <c r="D17" s="108"/>
      <c r="E17" s="108"/>
      <c r="F17" s="108"/>
      <c r="G17" s="108"/>
      <c r="H17" s="106" t="n">
        <f aca="false">SUM(Υπολογισμοί!K4:K153)</f>
        <v>79020</v>
      </c>
      <c r="I17" s="106"/>
    </row>
    <row r="18" customFormat="false" ht="14.4" hidden="false" customHeight="true" outlineLevel="0" collapsed="false">
      <c r="B18" s="108" t="s">
        <v>127</v>
      </c>
      <c r="C18" s="108"/>
      <c r="D18" s="108"/>
      <c r="E18" s="108"/>
      <c r="F18" s="108"/>
      <c r="G18" s="108"/>
      <c r="H18" s="106" t="n">
        <f aca="false">+H16+H17</f>
        <v>79020</v>
      </c>
      <c r="I18" s="106"/>
    </row>
    <row r="19" customFormat="false" ht="14.4" hidden="false" customHeight="true" outlineLevel="0" collapsed="false">
      <c r="B19" s="108" t="s">
        <v>128</v>
      </c>
      <c r="C19" s="108"/>
      <c r="D19" s="108"/>
      <c r="E19" s="108"/>
      <c r="F19" s="108"/>
      <c r="G19" s="108"/>
      <c r="H19" s="106" t="n">
        <f aca="false">ROUND(H18*('Γενικά Δεδομένα'!$I$3),2)</f>
        <v>18964.8</v>
      </c>
      <c r="I19" s="106"/>
    </row>
    <row r="20" customFormat="false" ht="14.4" hidden="false" customHeight="true" outlineLevel="0" collapsed="false">
      <c r="B20" s="108" t="s">
        <v>129</v>
      </c>
      <c r="C20" s="108"/>
      <c r="D20" s="108"/>
      <c r="E20" s="108"/>
      <c r="F20" s="108"/>
      <c r="G20" s="108"/>
      <c r="H20" s="106" t="n">
        <f aca="false">H18+H19</f>
        <v>97984.8</v>
      </c>
      <c r="I20" s="106"/>
    </row>
    <row r="21" customFormat="false" ht="14.4" hidden="false" customHeight="false" outlineLevel="0" collapsed="false">
      <c r="B21" s="107"/>
      <c r="C21" s="107"/>
      <c r="D21" s="107"/>
      <c r="E21" s="107"/>
      <c r="F21" s="107"/>
      <c r="G21" s="107"/>
      <c r="H21" s="107"/>
      <c r="I21" s="107"/>
    </row>
    <row r="22" customFormat="false" ht="14.4" hidden="false" customHeight="true" outlineLevel="0" collapsed="false">
      <c r="B22" s="103" t="s">
        <v>130</v>
      </c>
      <c r="C22" s="103"/>
      <c r="D22" s="103"/>
      <c r="E22" s="103"/>
      <c r="F22" s="103"/>
      <c r="G22" s="103"/>
      <c r="H22" s="103"/>
      <c r="I22" s="103"/>
    </row>
    <row r="23" customFormat="false" ht="14.4" hidden="false" customHeight="true" outlineLevel="0" collapsed="false">
      <c r="B23" s="108" t="s">
        <v>131</v>
      </c>
      <c r="C23" s="108"/>
      <c r="D23" s="108"/>
      <c r="E23" s="108"/>
      <c r="F23" s="108"/>
      <c r="G23" s="108"/>
      <c r="H23" s="106" t="n">
        <f aca="false">SUM(Υπολογισμοί!J4:J153)</f>
        <v>3483059</v>
      </c>
      <c r="I23" s="106"/>
    </row>
    <row r="24" customFormat="false" ht="14.4" hidden="false" customHeight="true" outlineLevel="0" collapsed="false">
      <c r="B24" s="108" t="s">
        <v>132</v>
      </c>
      <c r="C24" s="108"/>
      <c r="D24" s="108"/>
      <c r="E24" s="108"/>
      <c r="F24" s="108"/>
      <c r="G24" s="108"/>
      <c r="H24" s="106" t="n">
        <f aca="false">SUM(Υπολογισμοί!L4:L153)</f>
        <v>316080</v>
      </c>
      <c r="I24" s="106"/>
    </row>
    <row r="25" customFormat="false" ht="14.4" hidden="false" customHeight="true" outlineLevel="0" collapsed="false">
      <c r="B25" s="108" t="s">
        <v>133</v>
      </c>
      <c r="C25" s="108"/>
      <c r="D25" s="108"/>
      <c r="E25" s="108"/>
      <c r="F25" s="108"/>
      <c r="G25" s="108"/>
      <c r="H25" s="106" t="n">
        <f aca="false">+'Λοιπός Εξοπλισμός'!K3</f>
        <v>122878.58</v>
      </c>
      <c r="I25" s="106"/>
    </row>
    <row r="26" customFormat="false" ht="14.4" hidden="false" customHeight="true" outlineLevel="0" collapsed="false">
      <c r="B26" s="108" t="s">
        <v>127</v>
      </c>
      <c r="C26" s="108"/>
      <c r="D26" s="108"/>
      <c r="E26" s="108"/>
      <c r="F26" s="108"/>
      <c r="G26" s="108"/>
      <c r="H26" s="106" t="n">
        <f aca="false">+H23+H24+H25</f>
        <v>3922017.58</v>
      </c>
      <c r="I26" s="106"/>
    </row>
    <row r="27" customFormat="false" ht="14.4" hidden="false" customHeight="true" outlineLevel="0" collapsed="false">
      <c r="B27" s="108" t="s">
        <v>134</v>
      </c>
      <c r="C27" s="108"/>
      <c r="D27" s="108"/>
      <c r="E27" s="108"/>
      <c r="F27" s="108"/>
      <c r="G27" s="108"/>
      <c r="H27" s="106" t="n">
        <f aca="false">ROUND(H26*('Γενικά Δεδομένα'!$I$3),2)</f>
        <v>941284.22</v>
      </c>
      <c r="I27" s="106"/>
    </row>
    <row r="28" customFormat="false" ht="14.4" hidden="false" customHeight="true" outlineLevel="0" collapsed="false">
      <c r="B28" s="108" t="s">
        <v>129</v>
      </c>
      <c r="C28" s="108"/>
      <c r="D28" s="108"/>
      <c r="E28" s="108"/>
      <c r="F28" s="108"/>
      <c r="G28" s="108"/>
      <c r="H28" s="106" t="n">
        <f aca="false">H26+H27</f>
        <v>4863301.8</v>
      </c>
      <c r="I28" s="106"/>
    </row>
    <row r="29" customFormat="false" ht="14.4" hidden="false" customHeight="false" outlineLevel="0" collapsed="false">
      <c r="B29" s="107"/>
      <c r="C29" s="107"/>
      <c r="D29" s="107"/>
      <c r="E29" s="107"/>
      <c r="F29" s="107"/>
      <c r="G29" s="107"/>
      <c r="H29" s="107"/>
      <c r="I29" s="107"/>
    </row>
    <row r="30" customFormat="false" ht="14.4" hidden="false" customHeight="true" outlineLevel="0" collapsed="false">
      <c r="B30" s="103" t="s">
        <v>135</v>
      </c>
      <c r="C30" s="103"/>
      <c r="D30" s="103"/>
      <c r="E30" s="103"/>
      <c r="F30" s="103"/>
      <c r="G30" s="103"/>
      <c r="H30" s="103"/>
      <c r="I30" s="103"/>
    </row>
    <row r="31" customFormat="false" ht="14.4" hidden="false" customHeight="true" outlineLevel="0" collapsed="false">
      <c r="B31" s="108" t="s">
        <v>136</v>
      </c>
      <c r="C31" s="108"/>
      <c r="D31" s="108"/>
      <c r="E31" s="108"/>
      <c r="F31" s="108"/>
      <c r="G31" s="108"/>
      <c r="H31" s="106" t="n">
        <f aca="false">+H5-H11</f>
        <v>1069.65</v>
      </c>
      <c r="I31" s="106"/>
    </row>
    <row r="32" customFormat="false" ht="30.75" hidden="false" customHeight="true" outlineLevel="0" collapsed="false">
      <c r="B32" s="108" t="s">
        <v>137</v>
      </c>
      <c r="C32" s="108"/>
      <c r="D32" s="108"/>
      <c r="E32" s="108"/>
      <c r="F32" s="108"/>
      <c r="G32" s="108"/>
      <c r="H32" s="106" t="n">
        <f aca="false">+H6-H12</f>
        <v>4910189.87</v>
      </c>
      <c r="I32" s="106"/>
    </row>
    <row r="33" customFormat="false" ht="14.4" hidden="false" customHeight="true" outlineLevel="0" collapsed="false">
      <c r="B33" s="108" t="s">
        <v>138</v>
      </c>
      <c r="C33" s="108"/>
      <c r="D33" s="108"/>
      <c r="E33" s="108"/>
      <c r="F33" s="108"/>
      <c r="G33" s="108"/>
      <c r="H33" s="106" t="n">
        <f aca="false">+H7-H13</f>
        <v>736528.48</v>
      </c>
      <c r="I33" s="106"/>
    </row>
    <row r="34" customFormat="false" ht="14.4" hidden="false" customHeight="false" outlineLevel="0" collapsed="false">
      <c r="B34" s="107"/>
      <c r="C34" s="107"/>
      <c r="D34" s="107"/>
      <c r="E34" s="107"/>
      <c r="F34" s="107"/>
      <c r="G34" s="107"/>
      <c r="H34" s="107"/>
      <c r="I34" s="107"/>
    </row>
    <row r="35" customFormat="false" ht="14.4" hidden="false" customHeight="true" outlineLevel="0" collapsed="false">
      <c r="B35" s="103" t="s">
        <v>139</v>
      </c>
      <c r="C35" s="103"/>
      <c r="D35" s="103"/>
      <c r="E35" s="103"/>
      <c r="F35" s="103"/>
      <c r="G35" s="103"/>
      <c r="H35" s="103"/>
      <c r="I35" s="103"/>
    </row>
    <row r="36" customFormat="false" ht="14.4" hidden="false" customHeight="true" outlineLevel="0" collapsed="false">
      <c r="B36" s="109" t="s">
        <v>140</v>
      </c>
      <c r="C36" s="109"/>
      <c r="D36" s="110" t="s">
        <v>141</v>
      </c>
      <c r="E36" s="110"/>
      <c r="F36" s="110" t="s">
        <v>142</v>
      </c>
      <c r="G36" s="110"/>
      <c r="H36" s="111" t="s">
        <v>143</v>
      </c>
      <c r="I36" s="111"/>
    </row>
    <row r="37" customFormat="false" ht="15" hidden="false" customHeight="true" outlineLevel="0" collapsed="false">
      <c r="B37" s="112" t="s">
        <v>144</v>
      </c>
      <c r="C37" s="112"/>
      <c r="D37" s="113" t="n">
        <f aca="false">ROUND('Γενικά Δεδομένα'!I18*SUM(Υπολογισμοί!$G$4:$G$153)/1000000,2)</f>
        <v>6336.5</v>
      </c>
      <c r="E37" s="113"/>
      <c r="F37" s="113" t="n">
        <f aca="false">ROUND('Γενικά Δεδομένα'!I18*SUM(Υπολογισμοί!$H$4:$H$153)/1000000,2)</f>
        <v>1480.33</v>
      </c>
      <c r="G37" s="113"/>
      <c r="H37" s="106" t="n">
        <f aca="false">+D37-F37</f>
        <v>4856.17</v>
      </c>
      <c r="I37" s="106"/>
    </row>
    <row r="38" customFormat="false" ht="14.4" hidden="false" customHeight="true" outlineLevel="0" collapsed="false">
      <c r="B38" s="114" t="s">
        <v>145</v>
      </c>
      <c r="C38" s="114"/>
      <c r="D38" s="114"/>
      <c r="E38" s="114"/>
      <c r="F38" s="114"/>
      <c r="G38" s="114"/>
      <c r="H38" s="114"/>
      <c r="I38" s="115" t="n">
        <f aca="false">IF(D37=0,0,H37/D37)</f>
        <v>0.766380493963545</v>
      </c>
    </row>
    <row r="39" customFormat="false" ht="14.4" hidden="false" customHeight="false" outlineLevel="0" collapsed="false">
      <c r="B39" s="107"/>
      <c r="C39" s="107"/>
      <c r="D39" s="107"/>
      <c r="E39" s="107"/>
      <c r="F39" s="107"/>
      <c r="G39" s="107"/>
      <c r="H39" s="107"/>
      <c r="I39" s="107"/>
    </row>
    <row r="40" customFormat="false" ht="14.4" hidden="false" customHeight="true" outlineLevel="0" collapsed="false">
      <c r="B40" s="108" t="s">
        <v>146</v>
      </c>
      <c r="C40" s="108"/>
      <c r="D40" s="108"/>
      <c r="E40" s="108"/>
      <c r="F40" s="108"/>
      <c r="G40" s="108"/>
      <c r="H40" s="106" t="n">
        <f aca="false">+H28+H20</f>
        <v>4961286.6</v>
      </c>
      <c r="I40" s="106"/>
    </row>
    <row r="41" customFormat="false" ht="15" hidden="false" customHeight="true" outlineLevel="0" collapsed="false">
      <c r="B41" s="107"/>
      <c r="C41" s="107"/>
      <c r="D41" s="107"/>
      <c r="E41" s="107"/>
      <c r="F41" s="107"/>
      <c r="G41" s="107"/>
      <c r="H41" s="107"/>
      <c r="I41" s="107"/>
    </row>
    <row r="42" customFormat="false" ht="14.4" hidden="false" customHeight="true" outlineLevel="0" collapsed="false">
      <c r="B42" s="103" t="s">
        <v>147</v>
      </c>
      <c r="C42" s="103"/>
      <c r="D42" s="103"/>
      <c r="E42" s="103"/>
      <c r="F42" s="103"/>
      <c r="G42" s="103"/>
      <c r="H42" s="103"/>
      <c r="I42" s="103"/>
    </row>
    <row r="43" customFormat="false" ht="14.4" hidden="false" customHeight="true" outlineLevel="0" collapsed="false">
      <c r="B43" s="108" t="s">
        <v>148</v>
      </c>
      <c r="C43" s="108"/>
      <c r="D43" s="108"/>
      <c r="E43" s="108"/>
      <c r="F43" s="108"/>
      <c r="G43" s="108"/>
      <c r="H43" s="116" t="n">
        <f aca="false">IF(ISERROR(AVERAGE(Οικονομικότητα!O7:O20)),"Μη Διαθέσιμη Τιμή",AVERAGE(Οικονομικότητα!O7:O20))</f>
        <v>1.52890848644332</v>
      </c>
      <c r="I43" s="116"/>
    </row>
    <row r="44" customFormat="false" ht="14.4" hidden="false" customHeight="true" outlineLevel="0" collapsed="false">
      <c r="B44" s="108" t="s">
        <v>149</v>
      </c>
      <c r="C44" s="108"/>
      <c r="D44" s="108"/>
      <c r="E44" s="108"/>
      <c r="F44" s="108"/>
      <c r="G44" s="108"/>
      <c r="H44" s="116" t="n">
        <f aca="false">+Οικονομικότητα!H24</f>
        <v>0.174283954305623</v>
      </c>
      <c r="I44" s="116"/>
    </row>
    <row r="45" customFormat="false" ht="8.25" hidden="false" customHeight="true" outlineLevel="0" collapsed="false">
      <c r="B45" s="117"/>
      <c r="C45" s="117"/>
      <c r="D45" s="117"/>
      <c r="E45" s="117"/>
      <c r="F45" s="117"/>
      <c r="G45" s="117"/>
      <c r="H45" s="117"/>
      <c r="I45" s="117"/>
    </row>
  </sheetData>
  <sheetProtection sheet="true" password="b73b" objects="true" scenarios="true"/>
  <mergeCells count="75">
    <mergeCell ref="B2:I2"/>
    <mergeCell ref="B3:I3"/>
    <mergeCell ref="B4:G4"/>
    <mergeCell ref="H4:I4"/>
    <mergeCell ref="B5:G5"/>
    <mergeCell ref="H5:I5"/>
    <mergeCell ref="B6:G6"/>
    <mergeCell ref="H6:I6"/>
    <mergeCell ref="B7:G7"/>
    <mergeCell ref="H7:I7"/>
    <mergeCell ref="B8:I8"/>
    <mergeCell ref="B9:I9"/>
    <mergeCell ref="B10:G10"/>
    <mergeCell ref="H10:I10"/>
    <mergeCell ref="B11:G11"/>
    <mergeCell ref="H11:I11"/>
    <mergeCell ref="B12:G12"/>
    <mergeCell ref="H12:I12"/>
    <mergeCell ref="B13:G13"/>
    <mergeCell ref="H13:I13"/>
    <mergeCell ref="B14:I14"/>
    <mergeCell ref="B15:I15"/>
    <mergeCell ref="B16:G16"/>
    <mergeCell ref="H16:I16"/>
    <mergeCell ref="B17:G17"/>
    <mergeCell ref="H17:I17"/>
    <mergeCell ref="B18:G18"/>
    <mergeCell ref="H18:I18"/>
    <mergeCell ref="B19:G19"/>
    <mergeCell ref="H19:I19"/>
    <mergeCell ref="B20:G20"/>
    <mergeCell ref="H20:I20"/>
    <mergeCell ref="B21:I21"/>
    <mergeCell ref="B22:I22"/>
    <mergeCell ref="B23:G23"/>
    <mergeCell ref="H23:I23"/>
    <mergeCell ref="B24:G24"/>
    <mergeCell ref="H24:I24"/>
    <mergeCell ref="B25:G25"/>
    <mergeCell ref="H25:I25"/>
    <mergeCell ref="B26:G26"/>
    <mergeCell ref="H26:I26"/>
    <mergeCell ref="B27:G27"/>
    <mergeCell ref="H27:I27"/>
    <mergeCell ref="B28:G28"/>
    <mergeCell ref="H28:I28"/>
    <mergeCell ref="B29:I29"/>
    <mergeCell ref="B30:I30"/>
    <mergeCell ref="B31:G31"/>
    <mergeCell ref="H31:I31"/>
    <mergeCell ref="B32:G32"/>
    <mergeCell ref="H32:I32"/>
    <mergeCell ref="B33:G33"/>
    <mergeCell ref="H33:I33"/>
    <mergeCell ref="B34:I34"/>
    <mergeCell ref="B35:I35"/>
    <mergeCell ref="B36:C36"/>
    <mergeCell ref="D36:E36"/>
    <mergeCell ref="F36:G36"/>
    <mergeCell ref="H36:I36"/>
    <mergeCell ref="B37:C37"/>
    <mergeCell ref="D37:E37"/>
    <mergeCell ref="F37:G37"/>
    <mergeCell ref="H37:I37"/>
    <mergeCell ref="B38:H38"/>
    <mergeCell ref="B39:I39"/>
    <mergeCell ref="B40:G40"/>
    <mergeCell ref="H40:I40"/>
    <mergeCell ref="B41:I41"/>
    <mergeCell ref="B42:I42"/>
    <mergeCell ref="B43:G43"/>
    <mergeCell ref="H43:I43"/>
    <mergeCell ref="B44:G44"/>
    <mergeCell ref="H44:I44"/>
    <mergeCell ref="B45:I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B1:Q15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8" activeCellId="0" sqref="O8"/>
    </sheetView>
  </sheetViews>
  <sheetFormatPr defaultRowHeight="14.4"/>
  <cols>
    <col collapsed="false" hidden="false" max="1" min="1" style="0" width="0.540816326530612"/>
    <col collapsed="false" hidden="false" max="2" min="2" style="0" width="3.51020408163265"/>
    <col collapsed="false" hidden="false" max="4" min="3" style="0" width="14.8469387755102"/>
    <col collapsed="false" hidden="false" max="5" min="5" style="0" width="9.85204081632653"/>
    <col collapsed="false" hidden="false" max="6" min="6" style="0" width="10.3928571428571"/>
    <col collapsed="false" hidden="false" max="7" min="7" style="0" width="10.8010204081633"/>
    <col collapsed="false" hidden="false" max="8" min="8" style="0" width="11.8775510204082"/>
    <col collapsed="false" hidden="false" max="9" min="9" style="0" width="12.8265306122449"/>
    <col collapsed="false" hidden="false" max="10" min="10" style="0" width="10.6632653061225"/>
    <col collapsed="false" hidden="false" max="11" min="11" style="0" width="9.44897959183673"/>
    <col collapsed="false" hidden="false" max="13" min="12" style="0" width="8.36734693877551"/>
    <col collapsed="false" hidden="false" max="14" min="14" style="0" width="0.673469387755102"/>
    <col collapsed="false" hidden="false" max="15" min="15" style="0" width="8.36734693877551"/>
    <col collapsed="false" hidden="false" max="16" min="16" style="0" width="11.6071428571429"/>
    <col collapsed="false" hidden="false" max="1025" min="17" style="0" width="8.36734693877551"/>
  </cols>
  <sheetData>
    <row r="1" customFormat="false" ht="15" hidden="false" customHeight="false" outlineLevel="0" collapsed="false"/>
    <row r="2" customFormat="false" ht="15.6" hidden="false" customHeight="false" outlineLevel="0" collapsed="false">
      <c r="B2" s="118" t="s">
        <v>150</v>
      </c>
      <c r="C2" s="118"/>
      <c r="D2" s="118"/>
      <c r="E2" s="118"/>
      <c r="F2" s="118"/>
      <c r="G2" s="118"/>
      <c r="H2" s="118"/>
      <c r="I2" s="118"/>
      <c r="J2" s="118"/>
      <c r="K2" s="118"/>
      <c r="L2" s="118"/>
      <c r="M2" s="118"/>
    </row>
    <row r="3" customFormat="false" ht="54" hidden="false" customHeight="true" outlineLevel="0" collapsed="false">
      <c r="B3" s="119" t="s">
        <v>47</v>
      </c>
      <c r="C3" s="120" t="s">
        <v>151</v>
      </c>
      <c r="D3" s="120" t="s">
        <v>152</v>
      </c>
      <c r="E3" s="120" t="s">
        <v>153</v>
      </c>
      <c r="F3" s="120" t="s">
        <v>154</v>
      </c>
      <c r="G3" s="120" t="s">
        <v>155</v>
      </c>
      <c r="H3" s="120" t="s">
        <v>156</v>
      </c>
      <c r="I3" s="120" t="s">
        <v>157</v>
      </c>
      <c r="J3" s="120" t="s">
        <v>158</v>
      </c>
      <c r="K3" s="121" t="s">
        <v>159</v>
      </c>
      <c r="L3" s="121" t="s">
        <v>160</v>
      </c>
      <c r="M3" s="122"/>
    </row>
    <row r="4" customFormat="false" ht="30" hidden="false" customHeight="true" outlineLevel="0" collapsed="false">
      <c r="B4" s="123" t="n">
        <f aca="false">IF('Συμβατικά ΦΣ'!B4&lt;&gt;"",'Συμβατικά ΦΣ'!B4,"")</f>
        <v>1</v>
      </c>
      <c r="C4" s="124" t="str">
        <f aca="false">IF(B4&lt;&gt;"",'Νέα ΦΣ'!C4,"")</f>
        <v>Φ01 -400W</v>
      </c>
      <c r="D4" s="124" t="str">
        <f aca="false">IF(B4&lt;&gt;"",Βραχίονες!D4,"")</f>
        <v>LED 01 -156W</v>
      </c>
      <c r="E4" s="125" t="n">
        <f aca="false">IF(B4&lt;&gt;"",ROUND('Συμβατικά ΦΣ'!H4*'Συμβατικά ΦΣ'!J4,2),"")</f>
        <v>92000</v>
      </c>
      <c r="F4" s="125" t="n">
        <f aca="false">IF(B4&lt;&gt;"",ROUND('Νέα ΦΣ'!I4*'Νέα ΦΣ'!M4,2),"")</f>
        <v>31200</v>
      </c>
      <c r="G4" s="125" t="n">
        <f aca="false">IF(B4&lt;&gt;"",ROUND('Συμβατικά ΦΣ'!L4*'Συμβατικά ΦΣ'!J4*'Γενικά Δεδομένα'!$I$6*365/1000,2),"")</f>
        <v>399602</v>
      </c>
      <c r="H4" s="125" t="n">
        <f aca="false">IF(B4&lt;&gt;"",IF('Νέα ΦΣ'!O4="ΝΑΙ",ROUND(0.85*F4*'Γενικά Δεδομένα'!$I$6*365/1000,2),ROUND(F4*'Γενικά Δεδομένα'!$I$6*365/1000,2)),"")</f>
        <v>115189.62</v>
      </c>
      <c r="I4" s="126" t="n">
        <f aca="false">IF(B4&lt;&gt;"",ROUND('Συμβατικά ΦΣ'!H4*'Γενικά Δεδομένα'!$I$9,2),"")</f>
        <v>0</v>
      </c>
      <c r="J4" s="125" t="n">
        <f aca="false">IF(B4&lt;&gt;"",ROUND(('Νέα ΦΣ'!I4+'Νέα ΦΣ'!J4)*'Νέα ΦΣ'!N4,2),"")</f>
        <v>130000</v>
      </c>
      <c r="K4" s="125" t="n">
        <f aca="false">IF(B4&lt;&gt;"",ROUND(Βραχίονες!F4*'Γενικά Δεδομένα'!$I$10,2),"")</f>
        <v>0</v>
      </c>
      <c r="L4" s="125" t="n">
        <f aca="false">IF(B4&lt;&gt;"",ROUND((Βραχίονες!F4+Βραχίονες!G4)*'Γενικά Δεδομένα'!$I$11,2),"")</f>
        <v>0</v>
      </c>
      <c r="M4" s="127"/>
      <c r="P4" s="84"/>
      <c r="Q4" s="84"/>
    </row>
    <row r="5" customFormat="false" ht="30" hidden="false" customHeight="true" outlineLevel="0" collapsed="false">
      <c r="B5" s="123" t="n">
        <f aca="false">IF('Συμβατικά ΦΣ'!B5&lt;&gt;"",'Συμβατικά ΦΣ'!B5,"")</f>
        <v>2</v>
      </c>
      <c r="C5" s="124" t="str">
        <f aca="false">IF(B5&lt;&gt;"",'Νέα ΦΣ'!C5,"")</f>
        <v>Φ02 -400W</v>
      </c>
      <c r="D5" s="124" t="str">
        <f aca="false">IF(B5&lt;&gt;"",Βραχίονες!D5,"")</f>
        <v>LED 02 -131,2W</v>
      </c>
      <c r="E5" s="125" t="n">
        <f aca="false">IF(B5&lt;&gt;"",ROUND('Συμβατικά ΦΣ'!H5*'Συμβατικά ΦΣ'!J5,2),"")</f>
        <v>138000</v>
      </c>
      <c r="F5" s="125" t="n">
        <f aca="false">IF(B5&lt;&gt;"",ROUND('Νέα ΦΣ'!I5*'Νέα ΦΣ'!M5,2),"")</f>
        <v>39360</v>
      </c>
      <c r="G5" s="125" t="n">
        <f aca="false">IF(B5&lt;&gt;"",ROUND('Συμβατικά ΦΣ'!L5*'Συμβατικά ΦΣ'!J5*'Γενικά Δεδομένα'!$I$6*365/1000,2),"")</f>
        <v>599403</v>
      </c>
      <c r="H5" s="125" t="n">
        <f aca="false">IF(B5&lt;&gt;"",IF('Νέα ΦΣ'!O5="ΝΑΙ",ROUND(0.85*F5*'Γενικά Δεδομένα'!$I$6*365/1000,2),ROUND(F5*'Γενικά Δεδομένα'!$I$6*365/1000,2)),"")</f>
        <v>145316.14</v>
      </c>
      <c r="I5" s="126" t="n">
        <f aca="false">IF(B5&lt;&gt;"",ROUND('Συμβατικά ΦΣ'!H5*'Γενικά Δεδομένα'!$I$9,2),"")</f>
        <v>0</v>
      </c>
      <c r="J5" s="125" t="n">
        <f aca="false">IF(B5&lt;&gt;"",ROUND(('Νέα ΦΣ'!I5+'Νέα ΦΣ'!J5)*'Νέα ΦΣ'!N5,2),"")</f>
        <v>180000</v>
      </c>
      <c r="K5" s="125" t="n">
        <f aca="false">IF(B5&lt;&gt;"",ROUND(Βραχίονες!F5*'Γενικά Δεδομένα'!$I$10,2),"")</f>
        <v>0</v>
      </c>
      <c r="L5" s="125" t="n">
        <f aca="false">IF(B5&lt;&gt;"",ROUND((Βραχίονες!F5+Βραχίονες!G5)*'Γενικά Δεδομένα'!$I$11,2),"")</f>
        <v>0</v>
      </c>
      <c r="M5" s="127"/>
    </row>
    <row r="6" customFormat="false" ht="30" hidden="false" customHeight="true" outlineLevel="0" collapsed="false">
      <c r="B6" s="123" t="n">
        <f aca="false">IF('Συμβατικά ΦΣ'!B6&lt;&gt;"",'Συμβατικά ΦΣ'!B6,"")</f>
        <v>3</v>
      </c>
      <c r="C6" s="124" t="str">
        <f aca="false">IF(B6&lt;&gt;"",'Νέα ΦΣ'!C6,"")</f>
        <v>Φ03 -400W</v>
      </c>
      <c r="D6" s="124" t="str">
        <f aca="false">IF(B6&lt;&gt;"",Βραχίονες!D6,"")</f>
        <v>LED 03 -108W</v>
      </c>
      <c r="E6" s="125" t="n">
        <f aca="false">IF(B6&lt;&gt;"",ROUND('Συμβατικά ΦΣ'!H6*'Συμβατικά ΦΣ'!J6,2),"")</f>
        <v>204700</v>
      </c>
      <c r="F6" s="125" t="n">
        <f aca="false">IF(B6&lt;&gt;"",ROUND('Νέα ΦΣ'!I6*'Νέα ΦΣ'!M6,2),"")</f>
        <v>48060</v>
      </c>
      <c r="G6" s="125" t="n">
        <f aca="false">IF(B6&lt;&gt;"",ROUND('Συμβατικά ΦΣ'!L6*'Συμβατικά ΦΣ'!J6*'Γενικά Δεδομένα'!$I$6*365/1000,2),"")</f>
        <v>889114.45</v>
      </c>
      <c r="H6" s="125" t="n">
        <f aca="false">IF(B6&lt;&gt;"",IF('Νέα ΦΣ'!O6="ΝΑΙ",ROUND(0.85*F6*'Γενικά Δεδομένα'!$I$6*365/1000,2),ROUND(F6*'Γενικά Δεδομένα'!$I$6*365/1000,2)),"")</f>
        <v>177436.32</v>
      </c>
      <c r="I6" s="126" t="n">
        <f aca="false">IF(B6&lt;&gt;"",ROUND('Συμβατικά ΦΣ'!H6*'Γενικά Δεδομένα'!$I$9,2),"")</f>
        <v>0</v>
      </c>
      <c r="J6" s="125" t="n">
        <f aca="false">IF(B6&lt;&gt;"",ROUND(('Νέα ΦΣ'!I6+'Νέα ΦΣ'!J6)*'Νέα ΦΣ'!N6,2),"")</f>
        <v>237185</v>
      </c>
      <c r="K6" s="125" t="n">
        <f aca="false">IF(B6&lt;&gt;"",ROUND(Βραχίονες!F6*'Γενικά Δεδομένα'!$I$10,2),"")</f>
        <v>0</v>
      </c>
      <c r="L6" s="125" t="n">
        <f aca="false">IF(B6&lt;&gt;"",ROUND((Βραχίονες!F6+Βραχίονες!G6)*'Γενικά Δεδομένα'!$I$11,2),"")</f>
        <v>0</v>
      </c>
      <c r="M6" s="127"/>
    </row>
    <row r="7" customFormat="false" ht="30" hidden="false" customHeight="true" outlineLevel="0" collapsed="false">
      <c r="B7" s="123" t="n">
        <f aca="false">IF('Συμβατικά ΦΣ'!B7&lt;&gt;"",'Συμβατικά ΦΣ'!B7,"")</f>
        <v>4</v>
      </c>
      <c r="C7" s="124" t="str">
        <f aca="false">IF(B7&lt;&gt;"",'Νέα ΦΣ'!C7,"")</f>
        <v>Φ04 -400W</v>
      </c>
      <c r="D7" s="124" t="str">
        <f aca="false">IF(B7&lt;&gt;"",Βραχίονες!D7,"")</f>
        <v>LED 04 -80W</v>
      </c>
      <c r="E7" s="125" t="n">
        <f aca="false">IF(B7&lt;&gt;"",ROUND('Συμβατικά ΦΣ'!H7*'Συμβατικά ΦΣ'!J7,2),"")</f>
        <v>234600</v>
      </c>
      <c r="F7" s="125" t="n">
        <f aca="false">IF(B7&lt;&gt;"",ROUND('Νέα ΦΣ'!I7*'Νέα ΦΣ'!M7,2),"")</f>
        <v>40800</v>
      </c>
      <c r="G7" s="125" t="n">
        <f aca="false">IF(B7&lt;&gt;"",ROUND('Συμβατικά ΦΣ'!L7*'Συμβατικά ΦΣ'!J7*'Γενικά Δεδομένα'!$I$6*365/1000,2),"")</f>
        <v>1018985.1</v>
      </c>
      <c r="H7" s="125" t="n">
        <f aca="false">IF(B7&lt;&gt;"",IF('Νέα ΦΣ'!O7="ΝΑΙ",ROUND(0.85*F7*'Γενικά Δεδομένα'!$I$6*365/1000,2),ROUND(F7*'Γενικά Δεδομένα'!$I$6*365/1000,2)),"")</f>
        <v>150632.58</v>
      </c>
      <c r="I7" s="126" t="n">
        <f aca="false">IF(B7&lt;&gt;"",ROUND('Συμβατικά ΦΣ'!H7*'Γενικά Δεδομένα'!$I$9,2),"")</f>
        <v>0</v>
      </c>
      <c r="J7" s="125" t="n">
        <f aca="false">IF(B7&lt;&gt;"",ROUND(('Νέα ΦΣ'!I7+'Νέα ΦΣ'!J7)*'Νέα ΦΣ'!N7,2),"")</f>
        <v>249900</v>
      </c>
      <c r="K7" s="125" t="n">
        <f aca="false">IF(B7&lt;&gt;"",ROUND(Βραχίονες!F7*'Γενικά Δεδομένα'!$I$10,2),"")</f>
        <v>0</v>
      </c>
      <c r="L7" s="125" t="n">
        <f aca="false">IF(B7&lt;&gt;"",ROUND((Βραχίονες!F7+Βραχίονες!G7)*'Γενικά Δεδομένα'!$I$11,2),"")</f>
        <v>0</v>
      </c>
      <c r="M7" s="127"/>
    </row>
    <row r="8" customFormat="false" ht="30" hidden="false" customHeight="true" outlineLevel="0" collapsed="false">
      <c r="B8" s="123" t="n">
        <f aca="false">IF('Συμβατικά ΦΣ'!B8&lt;&gt;"",'Συμβατικά ΦΣ'!B8,"")</f>
        <v>5</v>
      </c>
      <c r="C8" s="124" t="str">
        <f aca="false">IF(B8&lt;&gt;"",'Νέα ΦΣ'!C8,"")</f>
        <v>Φ05 -250W</v>
      </c>
      <c r="D8" s="124" t="str">
        <f aca="false">IF(B8&lt;&gt;"",Βραχίονες!D8,"")</f>
        <v>LED 05 -80W</v>
      </c>
      <c r="E8" s="125" t="n">
        <f aca="false">IF(B8&lt;&gt;"",ROUND('Συμβατικά ΦΣ'!H8*'Συμβατικά ΦΣ'!J8,2),"")</f>
        <v>41400</v>
      </c>
      <c r="F8" s="125" t="n">
        <f aca="false">IF(B8&lt;&gt;"",ROUND('Νέα ΦΣ'!I8*'Νέα ΦΣ'!M8,2),"")</f>
        <v>11520</v>
      </c>
      <c r="G8" s="125" t="n">
        <f aca="false">IF(B8&lt;&gt;"",ROUND('Συμβατικά ΦΣ'!L8*'Συμβατικά ΦΣ'!J8*'Γενικά Δεδομένα'!$I$6*365/1000,2),"")</f>
        <v>179820.9</v>
      </c>
      <c r="H8" s="125" t="n">
        <f aca="false">IF(B8&lt;&gt;"",IF('Νέα ΦΣ'!O8="ΝΑΙ",ROUND(0.85*F8*'Γενικά Δεδομένα'!$I$6*365/1000,2),ROUND(F8*'Γενικά Δεδομένα'!$I$6*365/1000,2)),"")</f>
        <v>42531.55</v>
      </c>
      <c r="I8" s="126" t="n">
        <f aca="false">IF(B8&lt;&gt;"",ROUND('Συμβατικά ΦΣ'!H8*'Γενικά Δεδομένα'!$I$9,2),"")</f>
        <v>0</v>
      </c>
      <c r="J8" s="125" t="n">
        <f aca="false">IF(B8&lt;&gt;"",ROUND(('Νέα ΦΣ'!I8+'Νέα ΦΣ'!J8)*'Νέα ΦΣ'!N8,2),"")</f>
        <v>70560</v>
      </c>
      <c r="K8" s="125" t="n">
        <f aca="false">IF(B8&lt;&gt;"",ROUND(Βραχίονες!F8*'Γενικά Δεδομένα'!$I$10,2),"")</f>
        <v>0</v>
      </c>
      <c r="L8" s="125" t="n">
        <f aca="false">IF(B8&lt;&gt;"",ROUND((Βραχίονες!F8+Βραχίονες!G8)*'Γενικά Δεδομένα'!$I$11,2),"")</f>
        <v>0</v>
      </c>
      <c r="M8" s="127"/>
    </row>
    <row r="9" customFormat="false" ht="30" hidden="false" customHeight="true" outlineLevel="0" collapsed="false">
      <c r="B9" s="123" t="n">
        <f aca="false">IF('Συμβατικά ΦΣ'!B9&lt;&gt;"",'Συμβατικά ΦΣ'!B9,"")</f>
        <v>6</v>
      </c>
      <c r="C9" s="124" t="str">
        <f aca="false">IF(B9&lt;&gt;"",'Νέα ΦΣ'!C9,"")</f>
        <v>Φ06 -150W</v>
      </c>
      <c r="D9" s="124" t="str">
        <f aca="false">IF(B9&lt;&gt;"",Βραχίονες!D9,"")</f>
        <v>LED 06 -53,6W</v>
      </c>
      <c r="E9" s="125" t="n">
        <f aca="false">IF(B9&lt;&gt;"",ROUND('Συμβατικά ΦΣ'!H9*'Συμβατικά ΦΣ'!J9,2),"")</f>
        <v>517500</v>
      </c>
      <c r="F9" s="125" t="n">
        <f aca="false">IF(B9&lt;&gt;"",ROUND('Νέα ΦΣ'!I9*'Νέα ΦΣ'!M9,2),"")</f>
        <v>160800</v>
      </c>
      <c r="G9" s="125" t="n">
        <f aca="false">IF(B9&lt;&gt;"",ROUND('Συμβατικά ΦΣ'!L9*'Συμβατικά ΦΣ'!J9*'Γενικά Δεδομένα'!$I$6*365/1000,2),"")</f>
        <v>2247761.25</v>
      </c>
      <c r="H9" s="125" t="n">
        <f aca="false">IF(B9&lt;&gt;"",IF('Νέα ΦΣ'!O9="ΝΑΙ",ROUND(0.85*F9*'Γενικά Δεδομένα'!$I$6*365/1000,2),ROUND(F9*'Γενικά Δεδομένα'!$I$6*365/1000,2)),"")</f>
        <v>593669.58</v>
      </c>
      <c r="I9" s="126" t="n">
        <f aca="false">IF(B9&lt;&gt;"",ROUND('Συμβατικά ΦΣ'!H9*'Γενικά Δεδομένα'!$I$9,2),"")</f>
        <v>0</v>
      </c>
      <c r="J9" s="125" t="n">
        <f aca="false">IF(B9&lt;&gt;"",ROUND(('Νέα ΦΣ'!I9+'Νέα ΦΣ'!J9)*'Νέα ΦΣ'!N9,2),"")</f>
        <v>1440000</v>
      </c>
      <c r="K9" s="125" t="n">
        <f aca="false">IF(B9&lt;&gt;"",ROUND(Βραχίονες!F9*'Γενικά Δεδομένα'!$I$10,2),"")</f>
        <v>60000</v>
      </c>
      <c r="L9" s="125" t="n">
        <f aca="false">IF(B9&lt;&gt;"",ROUND((Βραχίονες!F9+Βραχίονες!G9)*'Γενικά Δεδομένα'!$I$11,2),"")</f>
        <v>240000</v>
      </c>
      <c r="M9" s="127"/>
    </row>
    <row r="10" customFormat="false" ht="30" hidden="false" customHeight="true" outlineLevel="0" collapsed="false">
      <c r="B10" s="123" t="n">
        <f aca="false">IF('Συμβατικά ΦΣ'!B10&lt;&gt;"",'Συμβατικά ΦΣ'!B10,"")</f>
        <v>7</v>
      </c>
      <c r="C10" s="124" t="str">
        <f aca="false">IF(B10&lt;&gt;"",'Νέα ΦΣ'!C10,"")</f>
        <v>Φ07 -23W</v>
      </c>
      <c r="D10" s="124" t="str">
        <f aca="false">IF(B10&lt;&gt;"",Βραχίονες!D10,"")</f>
        <v>LED 07 -15W</v>
      </c>
      <c r="E10" s="125" t="n">
        <f aca="false">IF(B10&lt;&gt;"",ROUND('Συμβατικά ΦΣ'!H10*'Συμβατικά ΦΣ'!J10,2),"")</f>
        <v>21873</v>
      </c>
      <c r="F10" s="125" t="n">
        <f aca="false">IF(B10&lt;&gt;"",ROUND('Νέα ΦΣ'!I10*'Νέα ΦΣ'!M10,2),"")</f>
        <v>14265</v>
      </c>
      <c r="G10" s="125" t="n">
        <f aca="false">IF(B10&lt;&gt;"",ROUND('Συμβατικά ΦΣ'!L10*'Συμβατικά ΦΣ'!J10*'Γενικά Δεδομένα'!$I$6*365/1000,2),"")</f>
        <v>95005.38</v>
      </c>
      <c r="H10" s="125" t="n">
        <f aca="false">IF(B10&lt;&gt;"",IF('Νέα ΦΣ'!O10="ΝΑΙ",ROUND(0.85*F10*'Γενικά Δεδομένα'!$I$6*365/1000,2),ROUND(F10*'Γενικά Δεδομένα'!$I$6*365/1000,2)),"")</f>
        <v>52666.02</v>
      </c>
      <c r="I10" s="126" t="n">
        <f aca="false">IF(B10&lt;&gt;"",ROUND('Συμβατικά ΦΣ'!H10*'Γενικά Δεδομένα'!$I$9,2),"")</f>
        <v>0</v>
      </c>
      <c r="J10" s="125" t="n">
        <f aca="false">IF(B10&lt;&gt;"",ROUND(('Νέα ΦΣ'!I10+'Νέα ΦΣ'!J10)*'Νέα ΦΣ'!N10,2),"")</f>
        <v>332850</v>
      </c>
      <c r="K10" s="125" t="n">
        <f aca="false">IF(B10&lt;&gt;"",ROUND(Βραχίονες!F10*'Γενικά Δεδομένα'!$I$10,2),"")</f>
        <v>19020</v>
      </c>
      <c r="L10" s="125" t="n">
        <f aca="false">IF(B10&lt;&gt;"",ROUND((Βραχίονες!F10+Βραχίονες!G10)*'Γενικά Δεδομένα'!$I$11,2),"")</f>
        <v>76080</v>
      </c>
      <c r="M10" s="127"/>
    </row>
    <row r="11" customFormat="false" ht="30" hidden="false" customHeight="true" outlineLevel="0" collapsed="false">
      <c r="B11" s="123" t="n">
        <f aca="false">IF('Συμβατικά ΦΣ'!B11&lt;&gt;"",'Συμβατικά ΦΣ'!B11,"")</f>
        <v>8</v>
      </c>
      <c r="C11" s="124" t="str">
        <f aca="false">IF(B11&lt;&gt;"",'Νέα ΦΣ'!C11,"")</f>
        <v>Φ08 -125W</v>
      </c>
      <c r="D11" s="124" t="str">
        <f aca="false">IF(B11&lt;&gt;"",Βραχίονες!D11,"")</f>
        <v>LED 08 -40,91W</v>
      </c>
      <c r="E11" s="125" t="n">
        <f aca="false">IF(B11&lt;&gt;"",ROUND('Συμβατικά ΦΣ'!H11*'Συμβατικά ΦΣ'!J11,2),"")</f>
        <v>43200</v>
      </c>
      <c r="F11" s="125" t="n">
        <f aca="false">IF(B11&lt;&gt;"",ROUND('Νέα ΦΣ'!I11*'Νέα ΦΣ'!M11,2),"")</f>
        <v>11782.08</v>
      </c>
      <c r="G11" s="125" t="n">
        <f aca="false">IF(B11&lt;&gt;"",ROUND('Συμβατικά ΦΣ'!L11*'Συμβατικά ΦΣ'!J11*'Γενικά Δεδομένα'!$I$6*365/1000,2),"")</f>
        <v>187639.2</v>
      </c>
      <c r="H11" s="125" t="n">
        <f aca="false">IF(B11&lt;&gt;"",IF('Νέα ΦΣ'!O11="ΝΑΙ",ROUND(0.85*F11*'Γενικά Δεδομένα'!$I$6*365/1000,2),ROUND(F11*'Γενικά Δεδομένα'!$I$6*365/1000,2)),"")</f>
        <v>43499.14</v>
      </c>
      <c r="I11" s="126" t="n">
        <f aca="false">IF(B11&lt;&gt;"",ROUND('Συμβατικά ΦΣ'!H11*'Γενικά Δεδομένα'!$I$9,2),"")</f>
        <v>0</v>
      </c>
      <c r="J11" s="125" t="n">
        <f aca="false">IF(B11&lt;&gt;"",ROUND(('Νέα ΦΣ'!I11+'Νέα ΦΣ'!J11)*'Νέα ΦΣ'!N11,2),"")</f>
        <v>169920</v>
      </c>
      <c r="K11" s="125" t="n">
        <f aca="false">IF(B11&lt;&gt;"",ROUND(Βραχίονες!F11*'Γενικά Δεδομένα'!$I$10,2),"")</f>
        <v>0</v>
      </c>
      <c r="L11" s="125" t="n">
        <f aca="false">IF(B11&lt;&gt;"",ROUND((Βραχίονες!F11+Βραχίονες!G11)*'Γενικά Δεδομένα'!$I$11,2),"")</f>
        <v>0</v>
      </c>
      <c r="M11" s="127"/>
    </row>
    <row r="12" customFormat="false" ht="30" hidden="false" customHeight="true" outlineLevel="0" collapsed="false">
      <c r="B12" s="123" t="n">
        <f aca="false">IF('Συμβατικά ΦΣ'!B12&lt;&gt;"",'Συμβατικά ΦΣ'!B12,"")</f>
        <v>9</v>
      </c>
      <c r="C12" s="124" t="str">
        <f aca="false">IF(B12&lt;&gt;"",'Νέα ΦΣ'!C12,"")</f>
        <v>Φ09 -125W</v>
      </c>
      <c r="D12" s="124" t="str">
        <f aca="false">IF(B12&lt;&gt;"",Βραχίονες!D12,"")</f>
        <v>LED 09 -44W</v>
      </c>
      <c r="E12" s="125" t="n">
        <f aca="false">IF(B12&lt;&gt;"",ROUND('Συμβατικά ΦΣ'!H12*'Συμβατικά ΦΣ'!J12,2),"")</f>
        <v>73050</v>
      </c>
      <c r="F12" s="125" t="n">
        <f aca="false">IF(B12&lt;&gt;"",ROUND('Νέα ΦΣ'!I12*'Νέα ΦΣ'!M12,2),"")</f>
        <v>21428</v>
      </c>
      <c r="G12" s="125" t="n">
        <f aca="false">IF(B12&lt;&gt;"",ROUND('Συμβατικά ΦΣ'!L12*'Συμβατικά ΦΣ'!J12*'Γενικά Δεδομένα'!$I$6*365/1000,2),"")</f>
        <v>317292.68</v>
      </c>
      <c r="H12" s="125" t="n">
        <f aca="false">IF(B12&lt;&gt;"",IF('Νέα ΦΣ'!O12="ΝΑΙ",ROUND(0.85*F12*'Γενικά Δεδομένα'!$I$6*365/1000,2),ROUND(F12*'Γενικά Δεδομένα'!$I$6*365/1000,2)),"")</f>
        <v>79111.64</v>
      </c>
      <c r="I12" s="126" t="n">
        <f aca="false">IF(B12&lt;&gt;"",ROUND('Συμβατικά ΦΣ'!H12*'Γενικά Δεδομένα'!$I$9,2),"")</f>
        <v>0</v>
      </c>
      <c r="J12" s="125" t="n">
        <f aca="false">IF(B12&lt;&gt;"",ROUND(('Νέα ΦΣ'!I12+'Νέα ΦΣ'!J12)*'Νέα ΦΣ'!N12,2),"")</f>
        <v>237169</v>
      </c>
      <c r="K12" s="125" t="n">
        <f aca="false">IF(B12&lt;&gt;"",ROUND(Βραχίονες!F12*'Γενικά Δεδομένα'!$I$10,2),"")</f>
        <v>0</v>
      </c>
      <c r="L12" s="125" t="n">
        <f aca="false">IF(B12&lt;&gt;"",ROUND((Βραχίονες!F12+Βραχίονες!G12)*'Γενικά Δεδομένα'!$I$11,2),"")</f>
        <v>0</v>
      </c>
      <c r="M12" s="127"/>
    </row>
    <row r="13" customFormat="false" ht="30" hidden="false" customHeight="true" outlineLevel="0" collapsed="false">
      <c r="B13" s="123" t="n">
        <f aca="false">IF('Συμβατικά ΦΣ'!B13&lt;&gt;"",'Συμβατικά ΦΣ'!B13,"")</f>
        <v>10</v>
      </c>
      <c r="C13" s="124" t="str">
        <f aca="false">IF(B13&lt;&gt;"",'Νέα ΦΣ'!C13,"")</f>
        <v>Φ10 -125W</v>
      </c>
      <c r="D13" s="124" t="str">
        <f aca="false">IF(B13&lt;&gt;"",Βραχίονες!D13,"")</f>
        <v>LED 10 -34W</v>
      </c>
      <c r="E13" s="125" t="n">
        <f aca="false">IF(B13&lt;&gt;"",ROUND('Συμβατικά ΦΣ'!H13*'Συμβατικά ΦΣ'!J13,2),"")</f>
        <v>78750</v>
      </c>
      <c r="F13" s="125" t="n">
        <f aca="false">IF(B13&lt;&gt;"",ROUND('Νέα ΦΣ'!I13*'Νέα ΦΣ'!M13,2),"")</f>
        <v>17850</v>
      </c>
      <c r="G13" s="125" t="n">
        <f aca="false">IF(B13&lt;&gt;"",ROUND('Συμβατικά ΦΣ'!L13*'Συμβατικά ΦΣ'!J13*'Γενικά Δεδομένα'!$I$6*365/1000,2),"")</f>
        <v>342050.63</v>
      </c>
      <c r="H13" s="125" t="n">
        <f aca="false">IF(B13&lt;&gt;"",IF('Νέα ΦΣ'!O13="ΝΑΙ",ROUND(0.85*F13*'Γενικά Δεδομένα'!$I$6*365/1000,2),ROUND(F13*'Γενικά Δεδομένα'!$I$6*365/1000,2)),"")</f>
        <v>65901.75</v>
      </c>
      <c r="I13" s="126" t="n">
        <f aca="false">IF(B13&lt;&gt;"",ROUND('Συμβατικά ΦΣ'!H13*'Γενικά Δεδομένα'!$I$9,2),"")</f>
        <v>0</v>
      </c>
      <c r="J13" s="125" t="n">
        <f aca="false">IF(B13&lt;&gt;"",ROUND(('Νέα ΦΣ'!I13+'Νέα ΦΣ'!J13)*'Νέα ΦΣ'!N13,2),"")</f>
        <v>255675</v>
      </c>
      <c r="K13" s="125" t="n">
        <f aca="false">IF(B13&lt;&gt;"",ROUND(Βραχίονες!F13*'Γενικά Δεδομένα'!$I$10,2),"")</f>
        <v>0</v>
      </c>
      <c r="L13" s="125" t="n">
        <f aca="false">IF(B13&lt;&gt;"",ROUND((Βραχίονες!F13+Βραχίονες!G13)*'Γενικά Δεδομένα'!$I$11,2),"")</f>
        <v>0</v>
      </c>
      <c r="M13" s="127"/>
    </row>
    <row r="14" customFormat="false" ht="30" hidden="false" customHeight="true" outlineLevel="0" collapsed="false">
      <c r="B14" s="123" t="n">
        <f aca="false">IF('Συμβατικά ΦΣ'!B14&lt;&gt;"",'Συμβατικά ΦΣ'!B14,"")</f>
        <v>11</v>
      </c>
      <c r="C14" s="124" t="str">
        <f aca="false">IF(B14&lt;&gt;"",'Νέα ΦΣ'!C14,"")</f>
        <v>Φ11 -125W</v>
      </c>
      <c r="D14" s="124" t="str">
        <f aca="false">IF(B14&lt;&gt;"",Βραχίονες!D14,"")</f>
        <v>LED 11 -41,76W</v>
      </c>
      <c r="E14" s="125" t="n">
        <f aca="false">IF(B14&lt;&gt;"",ROUND('Συμβατικά ΦΣ'!H14*'Συμβατικά ΦΣ'!J14,2),"")</f>
        <v>30000</v>
      </c>
      <c r="F14" s="125" t="n">
        <f aca="false">IF(B14&lt;&gt;"",ROUND('Νέα ΦΣ'!I14*'Νέα ΦΣ'!M14,2),"")</f>
        <v>8352</v>
      </c>
      <c r="G14" s="125" t="n">
        <f aca="false">IF(B14&lt;&gt;"",ROUND('Συμβατικά ΦΣ'!L14*'Συμβατικά ΦΣ'!J14*'Γενικά Δεδομένα'!$I$6*365/1000,2),"")</f>
        <v>130305</v>
      </c>
      <c r="H14" s="125" t="n">
        <f aca="false">IF(B14&lt;&gt;"",IF('Νέα ΦΣ'!O14="ΝΑΙ",ROUND(0.85*F14*'Γενικά Δεδομένα'!$I$6*365/1000,2),ROUND(F14*'Γενικά Δεδομένα'!$I$6*365/1000,2)),"")</f>
        <v>30835.38</v>
      </c>
      <c r="I14" s="126" t="n">
        <f aca="false">IF(B14&lt;&gt;"",ROUND('Συμβατικά ΦΣ'!H14*'Γενικά Δεδομένα'!$I$9,2),"")</f>
        <v>0</v>
      </c>
      <c r="J14" s="125" t="n">
        <f aca="false">IF(B14&lt;&gt;"",ROUND(('Νέα ΦΣ'!I14+'Νέα ΦΣ'!J14)*'Νέα ΦΣ'!N14,2),"")</f>
        <v>179800</v>
      </c>
      <c r="K14" s="125" t="n">
        <f aca="false">IF(B14&lt;&gt;"",ROUND(Βραχίονες!F14*'Γενικά Δεδομένα'!$I$10,2),"")</f>
        <v>0</v>
      </c>
      <c r="L14" s="125" t="n">
        <f aca="false">IF(B14&lt;&gt;"",ROUND((Βραχίονες!F14+Βραχίονες!G14)*'Γενικά Δεδομένα'!$I$11,2),"")</f>
        <v>0</v>
      </c>
      <c r="M14" s="127"/>
    </row>
    <row r="15" customFormat="false" ht="30" hidden="false" customHeight="true" outlineLevel="0" collapsed="false">
      <c r="B15" s="123" t="str">
        <f aca="false">IF('Συμβατικά ΦΣ'!B15&lt;&gt;"",'Συμβατικά ΦΣ'!B15,"")</f>
        <v/>
      </c>
      <c r="C15" s="124" t="str">
        <f aca="false">IF(B15&lt;&gt;"",'Νέα ΦΣ'!C15,"")</f>
        <v/>
      </c>
      <c r="D15" s="124" t="str">
        <f aca="false">IF(B15&lt;&gt;"",Βραχίονες!D15,"")</f>
        <v/>
      </c>
      <c r="E15" s="125" t="str">
        <f aca="false">IF(B15&lt;&gt;"",ROUND('Συμβατικά ΦΣ'!H15*'Συμβατικά ΦΣ'!J15,2),"")</f>
        <v/>
      </c>
      <c r="F15" s="125" t="str">
        <f aca="false">IF(B15&lt;&gt;"",ROUND('Νέα ΦΣ'!I15*'Νέα ΦΣ'!M15,2),"")</f>
        <v/>
      </c>
      <c r="G15" s="125" t="str">
        <f aca="false">IF(B15&lt;&gt;"",ROUND('Συμβατικά ΦΣ'!L15*'Συμβατικά ΦΣ'!J15*'Γενικά Δεδομένα'!$I$6*365/1000,2),"")</f>
        <v/>
      </c>
      <c r="H15" s="125" t="str">
        <f aca="false">IF(B15&lt;&gt;"",IF('Νέα ΦΣ'!O15="ΝΑΙ",ROUND(0.85*F15*'Γενικά Δεδομένα'!$I$6*365/1000,2),ROUND(F15*'Γενικά Δεδομένα'!$I$6*365/1000,2)),"")</f>
        <v/>
      </c>
      <c r="I15" s="126" t="str">
        <f aca="false">IF(B15&lt;&gt;"",ROUND('Συμβατικά ΦΣ'!H15*'Γενικά Δεδομένα'!$I$9,2),"")</f>
        <v/>
      </c>
      <c r="J15" s="125" t="str">
        <f aca="false">IF(B15&lt;&gt;"",ROUND(('Νέα ΦΣ'!I15+'Νέα ΦΣ'!J15)*'Νέα ΦΣ'!N15,2),"")</f>
        <v/>
      </c>
      <c r="K15" s="125" t="str">
        <f aca="false">IF(B15&lt;&gt;"",ROUND(Βραχίονες!F15*'Γενικά Δεδομένα'!$I$10,2),"")</f>
        <v/>
      </c>
      <c r="L15" s="125" t="str">
        <f aca="false">IF(B15&lt;&gt;"",ROUND((Βραχίονες!F15+Βραχίονες!G15)*'Γενικά Δεδομένα'!$I$11,2),"")</f>
        <v/>
      </c>
      <c r="M15" s="127"/>
    </row>
    <row r="16" customFormat="false" ht="30" hidden="false" customHeight="true" outlineLevel="0" collapsed="false">
      <c r="B16" s="123" t="str">
        <f aca="false">IF('Συμβατικά ΦΣ'!B16&lt;&gt;"",'Συμβατικά ΦΣ'!B16,"")</f>
        <v/>
      </c>
      <c r="C16" s="124" t="str">
        <f aca="false">IF(B16&lt;&gt;"",'Νέα ΦΣ'!C16,"")</f>
        <v/>
      </c>
      <c r="D16" s="124" t="str">
        <f aca="false">IF(B16&lt;&gt;"",Βραχίονες!D16,"")</f>
        <v/>
      </c>
      <c r="E16" s="125" t="str">
        <f aca="false">IF(B16&lt;&gt;"",ROUND('Συμβατικά ΦΣ'!H16*'Συμβατικά ΦΣ'!J16,2),"")</f>
        <v/>
      </c>
      <c r="F16" s="125" t="str">
        <f aca="false">IF(B16&lt;&gt;"",ROUND('Νέα ΦΣ'!I16*'Νέα ΦΣ'!M16,2),"")</f>
        <v/>
      </c>
      <c r="G16" s="125" t="str">
        <f aca="false">IF(B16&lt;&gt;"",ROUND('Συμβατικά ΦΣ'!L16*'Συμβατικά ΦΣ'!J16*'Γενικά Δεδομένα'!$I$6*365/1000,2),"")</f>
        <v/>
      </c>
      <c r="H16" s="125" t="str">
        <f aca="false">IF(B16&lt;&gt;"",IF('Νέα ΦΣ'!O16="ΝΑΙ",ROUND(0.85*F16*'Γενικά Δεδομένα'!$I$6*365/1000,2),ROUND(F16*'Γενικά Δεδομένα'!$I$6*365/1000,2)),"")</f>
        <v/>
      </c>
      <c r="I16" s="126" t="str">
        <f aca="false">IF(B16&lt;&gt;"",ROUND('Συμβατικά ΦΣ'!H16*'Γενικά Δεδομένα'!$I$9,2),"")</f>
        <v/>
      </c>
      <c r="J16" s="125" t="str">
        <f aca="false">IF(B16&lt;&gt;"",ROUND(('Νέα ΦΣ'!I16+'Νέα ΦΣ'!J16)*'Νέα ΦΣ'!N16,2),"")</f>
        <v/>
      </c>
      <c r="K16" s="125" t="str">
        <f aca="false">IF(B16&lt;&gt;"",ROUND(Βραχίονες!F16*'Γενικά Δεδομένα'!$I$10,2),"")</f>
        <v/>
      </c>
      <c r="L16" s="125" t="str">
        <f aca="false">IF(B16&lt;&gt;"",ROUND((Βραχίονες!F16+Βραχίονες!G16)*'Γενικά Δεδομένα'!$I$11,2),"")</f>
        <v/>
      </c>
      <c r="M16" s="127"/>
    </row>
    <row r="17" customFormat="false" ht="30" hidden="false" customHeight="true" outlineLevel="0" collapsed="false">
      <c r="B17" s="123" t="str">
        <f aca="false">IF('Συμβατικά ΦΣ'!B17&lt;&gt;"",'Συμβατικά ΦΣ'!B17,"")</f>
        <v/>
      </c>
      <c r="C17" s="124" t="str">
        <f aca="false">IF(B17&lt;&gt;"",'Νέα ΦΣ'!C17,"")</f>
        <v/>
      </c>
      <c r="D17" s="124" t="str">
        <f aca="false">IF(B17&lt;&gt;"",Βραχίονες!D17,"")</f>
        <v/>
      </c>
      <c r="E17" s="125" t="str">
        <f aca="false">IF(B17&lt;&gt;"",ROUND('Συμβατικά ΦΣ'!H17*'Συμβατικά ΦΣ'!J17,2),"")</f>
        <v/>
      </c>
      <c r="F17" s="125" t="str">
        <f aca="false">IF(B17&lt;&gt;"",ROUND('Νέα ΦΣ'!I17*'Νέα ΦΣ'!M17,2),"")</f>
        <v/>
      </c>
      <c r="G17" s="125" t="str">
        <f aca="false">IF(B17&lt;&gt;"",ROUND('Συμβατικά ΦΣ'!L17*'Συμβατικά ΦΣ'!J17*'Γενικά Δεδομένα'!$I$6*365/1000,2),"")</f>
        <v/>
      </c>
      <c r="H17" s="125" t="str">
        <f aca="false">IF(B17&lt;&gt;"",IF('Νέα ΦΣ'!O17="ΝΑΙ",ROUND(0.85*F17*'Γενικά Δεδομένα'!$I$6*365/1000,2),ROUND(F17*'Γενικά Δεδομένα'!$I$6*365/1000,2)),"")</f>
        <v/>
      </c>
      <c r="I17" s="126" t="str">
        <f aca="false">IF(B17&lt;&gt;"",ROUND('Συμβατικά ΦΣ'!H17*'Γενικά Δεδομένα'!$I$9,2),"")</f>
        <v/>
      </c>
      <c r="J17" s="125" t="str">
        <f aca="false">IF(B17&lt;&gt;"",ROUND(('Νέα ΦΣ'!I17+'Νέα ΦΣ'!J17)*'Νέα ΦΣ'!N17,2),"")</f>
        <v/>
      </c>
      <c r="K17" s="125" t="str">
        <f aca="false">IF(B17&lt;&gt;"",ROUND(Βραχίονες!F17*'Γενικά Δεδομένα'!$I$10,2),"")</f>
        <v/>
      </c>
      <c r="L17" s="125" t="str">
        <f aca="false">IF(B17&lt;&gt;"",ROUND((Βραχίονες!F17+Βραχίονες!G17)*'Γενικά Δεδομένα'!$I$11,2),"")</f>
        <v/>
      </c>
      <c r="M17" s="127"/>
    </row>
    <row r="18" customFormat="false" ht="30" hidden="false" customHeight="true" outlineLevel="0" collapsed="false">
      <c r="B18" s="123" t="str">
        <f aca="false">IF('Συμβατικά ΦΣ'!B18&lt;&gt;"",'Συμβατικά ΦΣ'!B18,"")</f>
        <v/>
      </c>
      <c r="C18" s="124" t="str">
        <f aca="false">IF(B18&lt;&gt;"",'Νέα ΦΣ'!C18,"")</f>
        <v/>
      </c>
      <c r="D18" s="124" t="str">
        <f aca="false">IF(B18&lt;&gt;"",Βραχίονες!D18,"")</f>
        <v/>
      </c>
      <c r="E18" s="125" t="str">
        <f aca="false">IF(B18&lt;&gt;"",ROUND('Συμβατικά ΦΣ'!H18*'Συμβατικά ΦΣ'!J18,2),"")</f>
        <v/>
      </c>
      <c r="F18" s="125" t="str">
        <f aca="false">IF(B18&lt;&gt;"",ROUND('Νέα ΦΣ'!I18*'Νέα ΦΣ'!M18,2),"")</f>
        <v/>
      </c>
      <c r="G18" s="125" t="str">
        <f aca="false">IF(B18&lt;&gt;"",ROUND('Συμβατικά ΦΣ'!L18*'Συμβατικά ΦΣ'!J18*'Γενικά Δεδομένα'!$I$6*365/1000,2),"")</f>
        <v/>
      </c>
      <c r="H18" s="125" t="str">
        <f aca="false">IF(B18&lt;&gt;"",IF('Νέα ΦΣ'!O18="ΝΑΙ",ROUND(0.85*F18*'Γενικά Δεδομένα'!$I$6*365/1000,2),ROUND(F18*'Γενικά Δεδομένα'!$I$6*365/1000,2)),"")</f>
        <v/>
      </c>
      <c r="I18" s="126" t="str">
        <f aca="false">IF(B18&lt;&gt;"",ROUND('Συμβατικά ΦΣ'!H18*'Γενικά Δεδομένα'!$I$9,2),"")</f>
        <v/>
      </c>
      <c r="J18" s="125" t="str">
        <f aca="false">IF(B18&lt;&gt;"",ROUND(('Νέα ΦΣ'!I18+'Νέα ΦΣ'!J18)*'Νέα ΦΣ'!N18,2),"")</f>
        <v/>
      </c>
      <c r="K18" s="125" t="str">
        <f aca="false">IF(B18&lt;&gt;"",ROUND(Βραχίονες!F18*'Γενικά Δεδομένα'!$I$10,2),"")</f>
        <v/>
      </c>
      <c r="L18" s="125" t="str">
        <f aca="false">IF(B18&lt;&gt;"",ROUND((Βραχίονες!F18+Βραχίονες!G18)*'Γενικά Δεδομένα'!$I$11,2),"")</f>
        <v/>
      </c>
      <c r="M18" s="127"/>
    </row>
    <row r="19" customFormat="false" ht="30" hidden="false" customHeight="true" outlineLevel="0" collapsed="false">
      <c r="B19" s="123" t="str">
        <f aca="false">IF('Συμβατικά ΦΣ'!B19&lt;&gt;"",'Συμβατικά ΦΣ'!B19,"")</f>
        <v/>
      </c>
      <c r="C19" s="124" t="str">
        <f aca="false">IF(B19&lt;&gt;"",'Νέα ΦΣ'!C19,"")</f>
        <v/>
      </c>
      <c r="D19" s="124" t="str">
        <f aca="false">IF(B19&lt;&gt;"",Βραχίονες!D19,"")</f>
        <v/>
      </c>
      <c r="E19" s="125" t="str">
        <f aca="false">IF(B19&lt;&gt;"",ROUND('Συμβατικά ΦΣ'!H19*'Συμβατικά ΦΣ'!J19,2),"")</f>
        <v/>
      </c>
      <c r="F19" s="125" t="str">
        <f aca="false">IF(B19&lt;&gt;"",ROUND('Νέα ΦΣ'!I19*'Νέα ΦΣ'!M19,2),"")</f>
        <v/>
      </c>
      <c r="G19" s="125" t="str">
        <f aca="false">IF(B19&lt;&gt;"",ROUND('Συμβατικά ΦΣ'!L19*'Συμβατικά ΦΣ'!J19*'Γενικά Δεδομένα'!$I$6*365/1000,2),"")</f>
        <v/>
      </c>
      <c r="H19" s="125" t="str">
        <f aca="false">IF(B19&lt;&gt;"",IF('Νέα ΦΣ'!O19="ΝΑΙ",ROUND(0.85*F19*'Γενικά Δεδομένα'!$I$6*365/1000,2),ROUND(F19*'Γενικά Δεδομένα'!$I$6*365/1000,2)),"")</f>
        <v/>
      </c>
      <c r="I19" s="126" t="str">
        <f aca="false">IF(B19&lt;&gt;"",ROUND('Συμβατικά ΦΣ'!H19*'Γενικά Δεδομένα'!$I$9,2),"")</f>
        <v/>
      </c>
      <c r="J19" s="125" t="str">
        <f aca="false">IF(B19&lt;&gt;"",ROUND(('Νέα ΦΣ'!I19+'Νέα ΦΣ'!J19)*'Νέα ΦΣ'!N19,2),"")</f>
        <v/>
      </c>
      <c r="K19" s="125" t="str">
        <f aca="false">IF(B19&lt;&gt;"",ROUND(Βραχίονες!F19*'Γενικά Δεδομένα'!$I$10,2),"")</f>
        <v/>
      </c>
      <c r="L19" s="125" t="str">
        <f aca="false">IF(B19&lt;&gt;"",ROUND((Βραχίονες!F19+Βραχίονες!G19)*'Γενικά Δεδομένα'!$I$11,2),"")</f>
        <v/>
      </c>
      <c r="M19" s="127"/>
    </row>
    <row r="20" customFormat="false" ht="30" hidden="false" customHeight="true" outlineLevel="0" collapsed="false">
      <c r="B20" s="123" t="str">
        <f aca="false">IF('Συμβατικά ΦΣ'!B20&lt;&gt;"",'Συμβατικά ΦΣ'!B20,"")</f>
        <v/>
      </c>
      <c r="C20" s="124" t="str">
        <f aca="false">IF(B20&lt;&gt;"",'Νέα ΦΣ'!C20,"")</f>
        <v/>
      </c>
      <c r="D20" s="124" t="str">
        <f aca="false">IF(B20&lt;&gt;"",Βραχίονες!D20,"")</f>
        <v/>
      </c>
      <c r="E20" s="125" t="str">
        <f aca="false">IF(B20&lt;&gt;"",ROUND('Συμβατικά ΦΣ'!H20*'Συμβατικά ΦΣ'!J20,2),"")</f>
        <v/>
      </c>
      <c r="F20" s="125" t="str">
        <f aca="false">IF(B20&lt;&gt;"",ROUND('Νέα ΦΣ'!I20*'Νέα ΦΣ'!M20,2),"")</f>
        <v/>
      </c>
      <c r="G20" s="125" t="str">
        <f aca="false">IF(B20&lt;&gt;"",ROUND('Συμβατικά ΦΣ'!L20*'Συμβατικά ΦΣ'!J20*'Γενικά Δεδομένα'!$I$6*365/1000,2),"")</f>
        <v/>
      </c>
      <c r="H20" s="125" t="str">
        <f aca="false">IF(B20&lt;&gt;"",IF('Νέα ΦΣ'!O20="ΝΑΙ",ROUND(0.85*F20*'Γενικά Δεδομένα'!$I$6*365/1000,2),ROUND(F20*'Γενικά Δεδομένα'!$I$6*365/1000,2)),"")</f>
        <v/>
      </c>
      <c r="I20" s="126" t="str">
        <f aca="false">IF(B20&lt;&gt;"",ROUND('Συμβατικά ΦΣ'!H20*'Γενικά Δεδομένα'!$I$9,2),"")</f>
        <v/>
      </c>
      <c r="J20" s="125" t="str">
        <f aca="false">IF(B20&lt;&gt;"",ROUND(('Νέα ΦΣ'!I20+'Νέα ΦΣ'!J20)*'Νέα ΦΣ'!N20,2),"")</f>
        <v/>
      </c>
      <c r="K20" s="125" t="str">
        <f aca="false">IF(B20&lt;&gt;"",ROUND(Βραχίονες!F20*'Γενικά Δεδομένα'!$I$10,2),"")</f>
        <v/>
      </c>
      <c r="L20" s="125" t="str">
        <f aca="false">IF(B20&lt;&gt;"",ROUND((Βραχίονες!F20+Βραχίονες!G20)*'Γενικά Δεδομένα'!$I$11,2),"")</f>
        <v/>
      </c>
      <c r="M20" s="127"/>
    </row>
    <row r="21" customFormat="false" ht="30" hidden="false" customHeight="true" outlineLevel="0" collapsed="false">
      <c r="B21" s="123" t="str">
        <f aca="false">IF('Συμβατικά ΦΣ'!B21&lt;&gt;"",'Συμβατικά ΦΣ'!B21,"")</f>
        <v/>
      </c>
      <c r="C21" s="124" t="str">
        <f aca="false">IF(B21&lt;&gt;"",'Νέα ΦΣ'!C21,"")</f>
        <v/>
      </c>
      <c r="D21" s="124" t="str">
        <f aca="false">IF(B21&lt;&gt;"",Βραχίονες!D21,"")</f>
        <v/>
      </c>
      <c r="E21" s="125" t="str">
        <f aca="false">IF(B21&lt;&gt;"",ROUND('Συμβατικά ΦΣ'!H21*'Συμβατικά ΦΣ'!J21,2),"")</f>
        <v/>
      </c>
      <c r="F21" s="125" t="str">
        <f aca="false">IF(B21&lt;&gt;"",ROUND('Νέα ΦΣ'!I21*'Νέα ΦΣ'!M21,2),"")</f>
        <v/>
      </c>
      <c r="G21" s="125" t="str">
        <f aca="false">IF(B21&lt;&gt;"",ROUND('Συμβατικά ΦΣ'!L21*'Συμβατικά ΦΣ'!J21*'Γενικά Δεδομένα'!$I$6*365/1000,2),"")</f>
        <v/>
      </c>
      <c r="H21" s="125" t="str">
        <f aca="false">IF(B21&lt;&gt;"",IF('Νέα ΦΣ'!O21="ΝΑΙ",ROUND(0.85*F21*'Γενικά Δεδομένα'!$I$6*365/1000,2),ROUND(F21*'Γενικά Δεδομένα'!$I$6*365/1000,2)),"")</f>
        <v/>
      </c>
      <c r="I21" s="126" t="str">
        <f aca="false">IF(B21&lt;&gt;"",ROUND('Συμβατικά ΦΣ'!H21*'Γενικά Δεδομένα'!$I$9,2),"")</f>
        <v/>
      </c>
      <c r="J21" s="125" t="str">
        <f aca="false">IF(B21&lt;&gt;"",ROUND(('Νέα ΦΣ'!I21+'Νέα ΦΣ'!J21)*'Νέα ΦΣ'!N21,2),"")</f>
        <v/>
      </c>
      <c r="K21" s="125" t="str">
        <f aca="false">IF(B21&lt;&gt;"",ROUND(Βραχίονες!F21*'Γενικά Δεδομένα'!$I$10,2),"")</f>
        <v/>
      </c>
      <c r="L21" s="125" t="str">
        <f aca="false">IF(B21&lt;&gt;"",ROUND((Βραχίονες!F21+Βραχίονες!G21)*'Γενικά Δεδομένα'!$I$11,2),"")</f>
        <v/>
      </c>
      <c r="M21" s="127"/>
    </row>
    <row r="22" customFormat="false" ht="30" hidden="false" customHeight="true" outlineLevel="0" collapsed="false">
      <c r="B22" s="123" t="str">
        <f aca="false">IF('Συμβατικά ΦΣ'!B22&lt;&gt;"",'Συμβατικά ΦΣ'!B22,"")</f>
        <v/>
      </c>
      <c r="C22" s="124" t="str">
        <f aca="false">IF(B22&lt;&gt;"",'Νέα ΦΣ'!C22,"")</f>
        <v/>
      </c>
      <c r="D22" s="124" t="str">
        <f aca="false">IF(B22&lt;&gt;"",Βραχίονες!D22,"")</f>
        <v/>
      </c>
      <c r="E22" s="125" t="str">
        <f aca="false">IF(B22&lt;&gt;"",ROUND('Συμβατικά ΦΣ'!H22*'Συμβατικά ΦΣ'!J22,2),"")</f>
        <v/>
      </c>
      <c r="F22" s="125" t="str">
        <f aca="false">IF(B22&lt;&gt;"",ROUND('Νέα ΦΣ'!I22*'Νέα ΦΣ'!M22,2),"")</f>
        <v/>
      </c>
      <c r="G22" s="125" t="str">
        <f aca="false">IF(B22&lt;&gt;"",ROUND('Συμβατικά ΦΣ'!L22*'Συμβατικά ΦΣ'!J22*'Γενικά Δεδομένα'!$I$6*365/1000,2),"")</f>
        <v/>
      </c>
      <c r="H22" s="125" t="str">
        <f aca="false">IF(B22&lt;&gt;"",IF('Νέα ΦΣ'!O22="ΝΑΙ",ROUND(0.85*F22*'Γενικά Δεδομένα'!$I$6*365/1000,2),ROUND(F22*'Γενικά Δεδομένα'!$I$6*365/1000,2)),"")</f>
        <v/>
      </c>
      <c r="I22" s="126" t="str">
        <f aca="false">IF(B22&lt;&gt;"",ROUND('Συμβατικά ΦΣ'!H22*'Γενικά Δεδομένα'!$I$9,2),"")</f>
        <v/>
      </c>
      <c r="J22" s="125" t="str">
        <f aca="false">IF(B22&lt;&gt;"",ROUND(('Νέα ΦΣ'!I22+'Νέα ΦΣ'!J22)*'Νέα ΦΣ'!N22,2),"")</f>
        <v/>
      </c>
      <c r="K22" s="125" t="str">
        <f aca="false">IF(B22&lt;&gt;"",ROUND(Βραχίονες!F22*'Γενικά Δεδομένα'!$I$10,2),"")</f>
        <v/>
      </c>
      <c r="L22" s="125" t="str">
        <f aca="false">IF(B22&lt;&gt;"",ROUND((Βραχίονες!F22+Βραχίονες!G22)*'Γενικά Δεδομένα'!$I$11,2),"")</f>
        <v/>
      </c>
      <c r="M22" s="127"/>
    </row>
    <row r="23" customFormat="false" ht="30" hidden="false" customHeight="true" outlineLevel="0" collapsed="false">
      <c r="B23" s="123" t="str">
        <f aca="false">IF('Συμβατικά ΦΣ'!B23&lt;&gt;"",'Συμβατικά ΦΣ'!B23,"")</f>
        <v/>
      </c>
      <c r="C23" s="124" t="str">
        <f aca="false">IF(B23&lt;&gt;"",'Νέα ΦΣ'!C23,"")</f>
        <v/>
      </c>
      <c r="D23" s="124" t="str">
        <f aca="false">IF(B23&lt;&gt;"",Βραχίονες!D23,"")</f>
        <v/>
      </c>
      <c r="E23" s="125" t="str">
        <f aca="false">IF(B23&lt;&gt;"",ROUND('Συμβατικά ΦΣ'!H23*'Συμβατικά ΦΣ'!J23,2),"")</f>
        <v/>
      </c>
      <c r="F23" s="125" t="str">
        <f aca="false">IF(B23&lt;&gt;"",ROUND('Νέα ΦΣ'!I23*'Νέα ΦΣ'!M23,2),"")</f>
        <v/>
      </c>
      <c r="G23" s="125" t="str">
        <f aca="false">IF(B23&lt;&gt;"",ROUND('Συμβατικά ΦΣ'!L23*'Συμβατικά ΦΣ'!J23*'Γενικά Δεδομένα'!$I$6*365/1000,2),"")</f>
        <v/>
      </c>
      <c r="H23" s="125" t="str">
        <f aca="false">IF(B23&lt;&gt;"",IF('Νέα ΦΣ'!O23="ΝΑΙ",ROUND(0.85*F23*'Γενικά Δεδομένα'!$I$6*365/1000,2),ROUND(F23*'Γενικά Δεδομένα'!$I$6*365/1000,2)),"")</f>
        <v/>
      </c>
      <c r="I23" s="126" t="str">
        <f aca="false">IF(B23&lt;&gt;"",ROUND('Συμβατικά ΦΣ'!H23*'Γενικά Δεδομένα'!$I$9,2),"")</f>
        <v/>
      </c>
      <c r="J23" s="125" t="str">
        <f aca="false">IF(B23&lt;&gt;"",ROUND(('Νέα ΦΣ'!I23+'Νέα ΦΣ'!J23)*'Νέα ΦΣ'!N23,2),"")</f>
        <v/>
      </c>
      <c r="K23" s="125" t="str">
        <f aca="false">IF(B23&lt;&gt;"",ROUND(Βραχίονες!F23*'Γενικά Δεδομένα'!$I$10,2),"")</f>
        <v/>
      </c>
      <c r="L23" s="125" t="str">
        <f aca="false">IF(B23&lt;&gt;"",ROUND((Βραχίονες!F23+Βραχίονες!G23)*'Γενικά Δεδομένα'!$I$11,2),"")</f>
        <v/>
      </c>
      <c r="M23" s="127"/>
    </row>
    <row r="24" customFormat="false" ht="30" hidden="false" customHeight="true" outlineLevel="0" collapsed="false">
      <c r="B24" s="123" t="str">
        <f aca="false">IF('Συμβατικά ΦΣ'!B24&lt;&gt;"",'Συμβατικά ΦΣ'!B24,"")</f>
        <v/>
      </c>
      <c r="C24" s="124" t="str">
        <f aca="false">IF(B24&lt;&gt;"",'Νέα ΦΣ'!C24,"")</f>
        <v/>
      </c>
      <c r="D24" s="124" t="str">
        <f aca="false">IF(B24&lt;&gt;"",Βραχίονες!D24,"")</f>
        <v/>
      </c>
      <c r="E24" s="125" t="str">
        <f aca="false">IF(B24&lt;&gt;"",ROUND('Συμβατικά ΦΣ'!H24*'Συμβατικά ΦΣ'!J24,2),"")</f>
        <v/>
      </c>
      <c r="F24" s="125" t="str">
        <f aca="false">IF(B24&lt;&gt;"",ROUND('Νέα ΦΣ'!I24*'Νέα ΦΣ'!M24,2),"")</f>
        <v/>
      </c>
      <c r="G24" s="125" t="str">
        <f aca="false">IF(B24&lt;&gt;"",ROUND('Συμβατικά ΦΣ'!L24*'Συμβατικά ΦΣ'!J24*'Γενικά Δεδομένα'!$I$6*365/1000,2),"")</f>
        <v/>
      </c>
      <c r="H24" s="125" t="str">
        <f aca="false">IF(B24&lt;&gt;"",IF('Νέα ΦΣ'!O24="ΝΑΙ",ROUND(0.85*F24*'Γενικά Δεδομένα'!$I$6*365/1000,2),ROUND(F24*'Γενικά Δεδομένα'!$I$6*365/1000,2)),"")</f>
        <v/>
      </c>
      <c r="I24" s="126" t="str">
        <f aca="false">IF(B24&lt;&gt;"",ROUND('Συμβατικά ΦΣ'!H24*'Γενικά Δεδομένα'!$I$9,2),"")</f>
        <v/>
      </c>
      <c r="J24" s="125" t="str">
        <f aca="false">IF(B24&lt;&gt;"",ROUND(('Νέα ΦΣ'!I24+'Νέα ΦΣ'!J24)*'Νέα ΦΣ'!N24,2),"")</f>
        <v/>
      </c>
      <c r="K24" s="125" t="str">
        <f aca="false">IF(B24&lt;&gt;"",ROUND(Βραχίονες!F24*'Γενικά Δεδομένα'!$I$10,2),"")</f>
        <v/>
      </c>
      <c r="L24" s="125" t="str">
        <f aca="false">IF(B24&lt;&gt;"",ROUND((Βραχίονες!F24+Βραχίονες!G24)*'Γενικά Δεδομένα'!$I$11,2),"")</f>
        <v/>
      </c>
      <c r="M24" s="127"/>
    </row>
    <row r="25" customFormat="false" ht="30" hidden="false" customHeight="true" outlineLevel="0" collapsed="false">
      <c r="B25" s="123" t="str">
        <f aca="false">IF('Συμβατικά ΦΣ'!B25&lt;&gt;"",'Συμβατικά ΦΣ'!B25,"")</f>
        <v/>
      </c>
      <c r="C25" s="124" t="str">
        <f aca="false">IF(B25&lt;&gt;"",'Νέα ΦΣ'!C25,"")</f>
        <v/>
      </c>
      <c r="D25" s="124" t="str">
        <f aca="false">IF(B25&lt;&gt;"",Βραχίονες!D25,"")</f>
        <v/>
      </c>
      <c r="E25" s="125" t="str">
        <f aca="false">IF(B25&lt;&gt;"",ROUND('Συμβατικά ΦΣ'!H25*'Συμβατικά ΦΣ'!J25,2),"")</f>
        <v/>
      </c>
      <c r="F25" s="125" t="str">
        <f aca="false">IF(B25&lt;&gt;"",ROUND('Νέα ΦΣ'!I25*'Νέα ΦΣ'!M25,2),"")</f>
        <v/>
      </c>
      <c r="G25" s="125" t="str">
        <f aca="false">IF(B25&lt;&gt;"",ROUND('Συμβατικά ΦΣ'!L25*'Συμβατικά ΦΣ'!J25*'Γενικά Δεδομένα'!$I$6*365/1000,2),"")</f>
        <v/>
      </c>
      <c r="H25" s="125" t="str">
        <f aca="false">IF(B25&lt;&gt;"",IF('Νέα ΦΣ'!O25="ΝΑΙ",ROUND(0.85*F25*'Γενικά Δεδομένα'!$I$6*365/1000,2),ROUND(F25*'Γενικά Δεδομένα'!$I$6*365/1000,2)),"")</f>
        <v/>
      </c>
      <c r="I25" s="126" t="str">
        <f aca="false">IF(B25&lt;&gt;"",ROUND('Συμβατικά ΦΣ'!H25*'Γενικά Δεδομένα'!$I$9,2),"")</f>
        <v/>
      </c>
      <c r="J25" s="125" t="str">
        <f aca="false">IF(B25&lt;&gt;"",ROUND(('Νέα ΦΣ'!I25+'Νέα ΦΣ'!J25)*'Νέα ΦΣ'!N25,2),"")</f>
        <v/>
      </c>
      <c r="K25" s="125" t="str">
        <f aca="false">IF(B25&lt;&gt;"",ROUND(Βραχίονες!F25*'Γενικά Δεδομένα'!$I$10,2),"")</f>
        <v/>
      </c>
      <c r="L25" s="125" t="str">
        <f aca="false">IF(B25&lt;&gt;"",ROUND((Βραχίονες!F25+Βραχίονες!G25)*'Γενικά Δεδομένα'!$I$11,2),"")</f>
        <v/>
      </c>
      <c r="M25" s="127"/>
    </row>
    <row r="26" customFormat="false" ht="30" hidden="false" customHeight="true" outlineLevel="0" collapsed="false">
      <c r="B26" s="123" t="str">
        <f aca="false">IF('Συμβατικά ΦΣ'!B26&lt;&gt;"",'Συμβατικά ΦΣ'!B26,"")</f>
        <v/>
      </c>
      <c r="C26" s="124" t="str">
        <f aca="false">IF(B26&lt;&gt;"",'Νέα ΦΣ'!C26,"")</f>
        <v/>
      </c>
      <c r="D26" s="124" t="str">
        <f aca="false">IF(B26&lt;&gt;"",Βραχίονες!D26,"")</f>
        <v/>
      </c>
      <c r="E26" s="125" t="str">
        <f aca="false">IF(B26&lt;&gt;"",ROUND('Συμβατικά ΦΣ'!H26*'Συμβατικά ΦΣ'!J26,2),"")</f>
        <v/>
      </c>
      <c r="F26" s="125" t="str">
        <f aca="false">IF(B26&lt;&gt;"",ROUND('Νέα ΦΣ'!I26*'Νέα ΦΣ'!M26,2),"")</f>
        <v/>
      </c>
      <c r="G26" s="125" t="str">
        <f aca="false">IF(B26&lt;&gt;"",ROUND('Συμβατικά ΦΣ'!L26*'Συμβατικά ΦΣ'!J26*'Γενικά Δεδομένα'!$I$6*365/1000,2),"")</f>
        <v/>
      </c>
      <c r="H26" s="125" t="str">
        <f aca="false">IF(B26&lt;&gt;"",IF('Νέα ΦΣ'!O26="ΝΑΙ",ROUND(0.85*F26*'Γενικά Δεδομένα'!$I$6*365/1000,2),ROUND(F26*'Γενικά Δεδομένα'!$I$6*365/1000,2)),"")</f>
        <v/>
      </c>
      <c r="I26" s="126" t="str">
        <f aca="false">IF(B26&lt;&gt;"",ROUND('Συμβατικά ΦΣ'!H26*'Γενικά Δεδομένα'!$I$9,2),"")</f>
        <v/>
      </c>
      <c r="J26" s="125" t="str">
        <f aca="false">IF(B26&lt;&gt;"",ROUND(('Νέα ΦΣ'!I26+'Νέα ΦΣ'!J26)*'Νέα ΦΣ'!N26,2),"")</f>
        <v/>
      </c>
      <c r="K26" s="125" t="str">
        <f aca="false">IF(B26&lt;&gt;"",ROUND(Βραχίονες!F26*'Γενικά Δεδομένα'!$I$10,2),"")</f>
        <v/>
      </c>
      <c r="L26" s="125" t="str">
        <f aca="false">IF(B26&lt;&gt;"",ROUND((Βραχίονες!F26+Βραχίονες!G26)*'Γενικά Δεδομένα'!$I$11,2),"")</f>
        <v/>
      </c>
      <c r="M26" s="127"/>
    </row>
    <row r="27" customFormat="false" ht="30" hidden="false" customHeight="true" outlineLevel="0" collapsed="false">
      <c r="B27" s="123" t="str">
        <f aca="false">IF('Συμβατικά ΦΣ'!B27&lt;&gt;"",'Συμβατικά ΦΣ'!B27,"")</f>
        <v/>
      </c>
      <c r="C27" s="124" t="str">
        <f aca="false">IF(B27&lt;&gt;"",'Νέα ΦΣ'!C27,"")</f>
        <v/>
      </c>
      <c r="D27" s="124" t="str">
        <f aca="false">IF(B27&lt;&gt;"",Βραχίονες!D27,"")</f>
        <v/>
      </c>
      <c r="E27" s="125" t="str">
        <f aca="false">IF(B27&lt;&gt;"",ROUND('Συμβατικά ΦΣ'!H27*'Συμβατικά ΦΣ'!J27,2),"")</f>
        <v/>
      </c>
      <c r="F27" s="125" t="str">
        <f aca="false">IF(B27&lt;&gt;"",ROUND('Νέα ΦΣ'!I27*'Νέα ΦΣ'!M27,2),"")</f>
        <v/>
      </c>
      <c r="G27" s="125" t="str">
        <f aca="false">IF(B27&lt;&gt;"",ROUND('Συμβατικά ΦΣ'!L27*'Συμβατικά ΦΣ'!J27*'Γενικά Δεδομένα'!$I$6*365/1000,2),"")</f>
        <v/>
      </c>
      <c r="H27" s="125" t="str">
        <f aca="false">IF(B27&lt;&gt;"",IF('Νέα ΦΣ'!O27="ΝΑΙ",ROUND(0.85*F27*'Γενικά Δεδομένα'!$I$6*365/1000,2),ROUND(F27*'Γενικά Δεδομένα'!$I$6*365/1000,2)),"")</f>
        <v/>
      </c>
      <c r="I27" s="126" t="str">
        <f aca="false">IF(B27&lt;&gt;"",ROUND('Συμβατικά ΦΣ'!H27*'Γενικά Δεδομένα'!$I$9,2),"")</f>
        <v/>
      </c>
      <c r="J27" s="125" t="str">
        <f aca="false">IF(B27&lt;&gt;"",ROUND(('Νέα ΦΣ'!I27+'Νέα ΦΣ'!J27)*'Νέα ΦΣ'!N27,2),"")</f>
        <v/>
      </c>
      <c r="K27" s="125" t="str">
        <f aca="false">IF(B27&lt;&gt;"",ROUND(Βραχίονες!F27*'Γενικά Δεδομένα'!$I$10,2),"")</f>
        <v/>
      </c>
      <c r="L27" s="125" t="str">
        <f aca="false">IF(B27&lt;&gt;"",ROUND((Βραχίονες!F27+Βραχίονες!G27)*'Γενικά Δεδομένα'!$I$11,2),"")</f>
        <v/>
      </c>
      <c r="M27" s="127"/>
    </row>
    <row r="28" customFormat="false" ht="30" hidden="false" customHeight="true" outlineLevel="0" collapsed="false">
      <c r="B28" s="123" t="str">
        <f aca="false">IF('Συμβατικά ΦΣ'!B28&lt;&gt;"",'Συμβατικά ΦΣ'!B28,"")</f>
        <v/>
      </c>
      <c r="C28" s="124" t="str">
        <f aca="false">IF(B28&lt;&gt;"",'Νέα ΦΣ'!C28,"")</f>
        <v/>
      </c>
      <c r="D28" s="124" t="str">
        <f aca="false">IF(B28&lt;&gt;"",Βραχίονες!D28,"")</f>
        <v/>
      </c>
      <c r="E28" s="125" t="str">
        <f aca="false">IF(B28&lt;&gt;"",ROUND('Συμβατικά ΦΣ'!H28*'Συμβατικά ΦΣ'!J28,2),"")</f>
        <v/>
      </c>
      <c r="F28" s="125" t="str">
        <f aca="false">IF(B28&lt;&gt;"",ROUND('Νέα ΦΣ'!I28*'Νέα ΦΣ'!M28,2),"")</f>
        <v/>
      </c>
      <c r="G28" s="125" t="str">
        <f aca="false">IF(B28&lt;&gt;"",ROUND('Συμβατικά ΦΣ'!L28*'Συμβατικά ΦΣ'!J28*'Γενικά Δεδομένα'!$I$6*365/1000,2),"")</f>
        <v/>
      </c>
      <c r="H28" s="125" t="str">
        <f aca="false">IF(B28&lt;&gt;"",IF('Νέα ΦΣ'!O28="ΝΑΙ",ROUND(0.85*F28*'Γενικά Δεδομένα'!$I$6*365/1000,2),ROUND(F28*'Γενικά Δεδομένα'!$I$6*365/1000,2)),"")</f>
        <v/>
      </c>
      <c r="I28" s="126" t="str">
        <f aca="false">IF(B28&lt;&gt;"",ROUND('Συμβατικά ΦΣ'!H28*'Γενικά Δεδομένα'!$I$9,2),"")</f>
        <v/>
      </c>
      <c r="J28" s="125" t="str">
        <f aca="false">IF(B28&lt;&gt;"",ROUND(('Νέα ΦΣ'!I28+'Νέα ΦΣ'!J28)*'Νέα ΦΣ'!N28,2),"")</f>
        <v/>
      </c>
      <c r="K28" s="125" t="str">
        <f aca="false">IF(B28&lt;&gt;"",ROUND(Βραχίονες!F28*'Γενικά Δεδομένα'!$I$10,2),"")</f>
        <v/>
      </c>
      <c r="L28" s="125" t="str">
        <f aca="false">IF(B28&lt;&gt;"",ROUND((Βραχίονες!F28+Βραχίονες!G28)*'Γενικά Δεδομένα'!$I$11,2),"")</f>
        <v/>
      </c>
      <c r="M28" s="127"/>
    </row>
    <row r="29" customFormat="false" ht="30" hidden="false" customHeight="true" outlineLevel="0" collapsed="false">
      <c r="B29" s="123" t="str">
        <f aca="false">IF('Συμβατικά ΦΣ'!B29&lt;&gt;"",'Συμβατικά ΦΣ'!B29,"")</f>
        <v/>
      </c>
      <c r="C29" s="124" t="str">
        <f aca="false">IF(B29&lt;&gt;"",'Νέα ΦΣ'!C29,"")</f>
        <v/>
      </c>
      <c r="D29" s="124" t="str">
        <f aca="false">IF(B29&lt;&gt;"",Βραχίονες!D29,"")</f>
        <v/>
      </c>
      <c r="E29" s="125" t="str">
        <f aca="false">IF(B29&lt;&gt;"",ROUND('Συμβατικά ΦΣ'!H29*'Συμβατικά ΦΣ'!J29,2),"")</f>
        <v/>
      </c>
      <c r="F29" s="125" t="str">
        <f aca="false">IF(B29&lt;&gt;"",ROUND('Νέα ΦΣ'!I29*'Νέα ΦΣ'!M29,2),"")</f>
        <v/>
      </c>
      <c r="G29" s="125" t="str">
        <f aca="false">IF(B29&lt;&gt;"",ROUND('Συμβατικά ΦΣ'!L29*'Συμβατικά ΦΣ'!J29*'Γενικά Δεδομένα'!$I$6*365/1000,2),"")</f>
        <v/>
      </c>
      <c r="H29" s="125" t="str">
        <f aca="false">IF(B29&lt;&gt;"",IF('Νέα ΦΣ'!O29="ΝΑΙ",ROUND(0.85*F29*'Γενικά Δεδομένα'!$I$6*365/1000,2),ROUND(F29*'Γενικά Δεδομένα'!$I$6*365/1000,2)),"")</f>
        <v/>
      </c>
      <c r="I29" s="126" t="str">
        <f aca="false">IF(B29&lt;&gt;"",ROUND('Συμβατικά ΦΣ'!H29*'Γενικά Δεδομένα'!$I$9,2),"")</f>
        <v/>
      </c>
      <c r="J29" s="125" t="str">
        <f aca="false">IF(B29&lt;&gt;"",ROUND(('Νέα ΦΣ'!I29+'Νέα ΦΣ'!J29)*'Νέα ΦΣ'!N29,2),"")</f>
        <v/>
      </c>
      <c r="K29" s="125" t="str">
        <f aca="false">IF(B29&lt;&gt;"",ROUND(Βραχίονες!F29*'Γενικά Δεδομένα'!$I$10,2),"")</f>
        <v/>
      </c>
      <c r="L29" s="125" t="str">
        <f aca="false">IF(B29&lt;&gt;"",ROUND((Βραχίονες!F29+Βραχίονες!G29)*'Γενικά Δεδομένα'!$I$11,2),"")</f>
        <v/>
      </c>
      <c r="M29" s="127"/>
    </row>
    <row r="30" customFormat="false" ht="30" hidden="false" customHeight="true" outlineLevel="0" collapsed="false">
      <c r="B30" s="123" t="str">
        <f aca="false">IF('Συμβατικά ΦΣ'!B30&lt;&gt;"",'Συμβατικά ΦΣ'!B30,"")</f>
        <v/>
      </c>
      <c r="C30" s="124" t="str">
        <f aca="false">IF(B30&lt;&gt;"",'Νέα ΦΣ'!C30,"")</f>
        <v/>
      </c>
      <c r="D30" s="124" t="str">
        <f aca="false">IF(B30&lt;&gt;"",Βραχίονες!D30,"")</f>
        <v/>
      </c>
      <c r="E30" s="125" t="str">
        <f aca="false">IF(B30&lt;&gt;"",ROUND('Συμβατικά ΦΣ'!H30*'Συμβατικά ΦΣ'!J30,2),"")</f>
        <v/>
      </c>
      <c r="F30" s="125" t="str">
        <f aca="false">IF(B30&lt;&gt;"",ROUND('Νέα ΦΣ'!I30*'Νέα ΦΣ'!M30,2),"")</f>
        <v/>
      </c>
      <c r="G30" s="125" t="str">
        <f aca="false">IF(B30&lt;&gt;"",ROUND('Συμβατικά ΦΣ'!L30*'Συμβατικά ΦΣ'!J30*'Γενικά Δεδομένα'!$I$6*365/1000,2),"")</f>
        <v/>
      </c>
      <c r="H30" s="125" t="str">
        <f aca="false">IF(B30&lt;&gt;"",IF('Νέα ΦΣ'!O30="ΝΑΙ",ROUND(0.85*F30*'Γενικά Δεδομένα'!$I$6*365/1000,2),ROUND(F30*'Γενικά Δεδομένα'!$I$6*365/1000,2)),"")</f>
        <v/>
      </c>
      <c r="I30" s="126" t="str">
        <f aca="false">IF(B30&lt;&gt;"",ROUND('Συμβατικά ΦΣ'!H30*'Γενικά Δεδομένα'!$I$9,2),"")</f>
        <v/>
      </c>
      <c r="J30" s="125" t="str">
        <f aca="false">IF(B30&lt;&gt;"",ROUND(('Νέα ΦΣ'!I30+'Νέα ΦΣ'!J30)*'Νέα ΦΣ'!N30,2),"")</f>
        <v/>
      </c>
      <c r="K30" s="125" t="str">
        <f aca="false">IF(B30&lt;&gt;"",ROUND(Βραχίονες!F30*'Γενικά Δεδομένα'!$I$10,2),"")</f>
        <v/>
      </c>
      <c r="L30" s="125" t="str">
        <f aca="false">IF(B30&lt;&gt;"",ROUND((Βραχίονες!F30+Βραχίονες!G30)*'Γενικά Δεδομένα'!$I$11,2),"")</f>
        <v/>
      </c>
      <c r="M30" s="127"/>
    </row>
    <row r="31" customFormat="false" ht="30" hidden="false" customHeight="true" outlineLevel="0" collapsed="false">
      <c r="B31" s="123" t="str">
        <f aca="false">IF('Συμβατικά ΦΣ'!B31&lt;&gt;"",'Συμβατικά ΦΣ'!B31,"")</f>
        <v/>
      </c>
      <c r="C31" s="124" t="str">
        <f aca="false">IF(B31&lt;&gt;"",'Νέα ΦΣ'!C31,"")</f>
        <v/>
      </c>
      <c r="D31" s="124" t="str">
        <f aca="false">IF(B31&lt;&gt;"",Βραχίονες!D31,"")</f>
        <v/>
      </c>
      <c r="E31" s="125" t="str">
        <f aca="false">IF(B31&lt;&gt;"",ROUND('Συμβατικά ΦΣ'!H31*'Συμβατικά ΦΣ'!J31,2),"")</f>
        <v/>
      </c>
      <c r="F31" s="125" t="str">
        <f aca="false">IF(B31&lt;&gt;"",ROUND('Νέα ΦΣ'!I31*'Νέα ΦΣ'!M31,2),"")</f>
        <v/>
      </c>
      <c r="G31" s="125" t="str">
        <f aca="false">IF(B31&lt;&gt;"",ROUND('Συμβατικά ΦΣ'!L31*'Συμβατικά ΦΣ'!J31*'Γενικά Δεδομένα'!$I$6*365/1000,2),"")</f>
        <v/>
      </c>
      <c r="H31" s="125" t="str">
        <f aca="false">IF(B31&lt;&gt;"",IF('Νέα ΦΣ'!O31="ΝΑΙ",ROUND(0.85*F31*'Γενικά Δεδομένα'!$I$6*365/1000,2),ROUND(F31*'Γενικά Δεδομένα'!$I$6*365/1000,2)),"")</f>
        <v/>
      </c>
      <c r="I31" s="126" t="str">
        <f aca="false">IF(B31&lt;&gt;"",ROUND('Συμβατικά ΦΣ'!H31*'Γενικά Δεδομένα'!$I$9,2),"")</f>
        <v/>
      </c>
      <c r="J31" s="125" t="str">
        <f aca="false">IF(B31&lt;&gt;"",ROUND(('Νέα ΦΣ'!I31+'Νέα ΦΣ'!J31)*'Νέα ΦΣ'!N31,2),"")</f>
        <v/>
      </c>
      <c r="K31" s="125" t="str">
        <f aca="false">IF(B31&lt;&gt;"",ROUND(Βραχίονες!F31*'Γενικά Δεδομένα'!$I$10,2),"")</f>
        <v/>
      </c>
      <c r="L31" s="125" t="str">
        <f aca="false">IF(B31&lt;&gt;"",ROUND((Βραχίονες!F31+Βραχίονες!G31)*'Γενικά Δεδομένα'!$I$11,2),"")</f>
        <v/>
      </c>
      <c r="M31" s="127"/>
    </row>
    <row r="32" customFormat="false" ht="30" hidden="false" customHeight="true" outlineLevel="0" collapsed="false">
      <c r="B32" s="123" t="str">
        <f aca="false">IF('Συμβατικά ΦΣ'!B32&lt;&gt;"",'Συμβατικά ΦΣ'!B32,"")</f>
        <v/>
      </c>
      <c r="C32" s="124" t="str">
        <f aca="false">IF(B32&lt;&gt;"",'Νέα ΦΣ'!C32,"")</f>
        <v/>
      </c>
      <c r="D32" s="124" t="str">
        <f aca="false">IF(B32&lt;&gt;"",Βραχίονες!D32,"")</f>
        <v/>
      </c>
      <c r="E32" s="125" t="str">
        <f aca="false">IF(B32&lt;&gt;"",ROUND('Συμβατικά ΦΣ'!H32*'Συμβατικά ΦΣ'!J32,2),"")</f>
        <v/>
      </c>
      <c r="F32" s="125" t="str">
        <f aca="false">IF(B32&lt;&gt;"",ROUND('Νέα ΦΣ'!I32*'Νέα ΦΣ'!M32,2),"")</f>
        <v/>
      </c>
      <c r="G32" s="125" t="str">
        <f aca="false">IF(B32&lt;&gt;"",ROUND('Συμβατικά ΦΣ'!L32*'Συμβατικά ΦΣ'!J32*'Γενικά Δεδομένα'!$I$6*365/1000,2),"")</f>
        <v/>
      </c>
      <c r="H32" s="125" t="str">
        <f aca="false">IF(B32&lt;&gt;"",IF('Νέα ΦΣ'!O32="ΝΑΙ",ROUND(0.85*F32*'Γενικά Δεδομένα'!$I$6*365/1000,2),ROUND(F32*'Γενικά Δεδομένα'!$I$6*365/1000,2)),"")</f>
        <v/>
      </c>
      <c r="I32" s="126" t="str">
        <f aca="false">IF(B32&lt;&gt;"",ROUND('Συμβατικά ΦΣ'!H32*'Γενικά Δεδομένα'!$I$9,2),"")</f>
        <v/>
      </c>
      <c r="J32" s="125" t="str">
        <f aca="false">IF(B32&lt;&gt;"",ROUND(('Νέα ΦΣ'!I32+'Νέα ΦΣ'!J32)*'Νέα ΦΣ'!N32,2),"")</f>
        <v/>
      </c>
      <c r="K32" s="125" t="str">
        <f aca="false">IF(B32&lt;&gt;"",ROUND(Βραχίονες!F32*'Γενικά Δεδομένα'!$I$10,2),"")</f>
        <v/>
      </c>
      <c r="L32" s="125" t="str">
        <f aca="false">IF(B32&lt;&gt;"",ROUND((Βραχίονες!F32+Βραχίονες!G32)*'Γενικά Δεδομένα'!$I$11,2),"")</f>
        <v/>
      </c>
      <c r="M32" s="127"/>
    </row>
    <row r="33" customFormat="false" ht="30" hidden="false" customHeight="true" outlineLevel="0" collapsed="false">
      <c r="B33" s="123" t="str">
        <f aca="false">IF('Συμβατικά ΦΣ'!B33&lt;&gt;"",'Συμβατικά ΦΣ'!B33,"")</f>
        <v/>
      </c>
      <c r="C33" s="124" t="str">
        <f aca="false">IF(B33&lt;&gt;"",'Νέα ΦΣ'!C33,"")</f>
        <v/>
      </c>
      <c r="D33" s="124" t="str">
        <f aca="false">IF(B33&lt;&gt;"",Βραχίονες!D33,"")</f>
        <v/>
      </c>
      <c r="E33" s="125" t="str">
        <f aca="false">IF(B33&lt;&gt;"",ROUND('Συμβατικά ΦΣ'!H33*'Συμβατικά ΦΣ'!J33,2),"")</f>
        <v/>
      </c>
      <c r="F33" s="125" t="str">
        <f aca="false">IF(B33&lt;&gt;"",ROUND('Νέα ΦΣ'!I33*'Νέα ΦΣ'!M33,2),"")</f>
        <v/>
      </c>
      <c r="G33" s="125" t="str">
        <f aca="false">IF(B33&lt;&gt;"",ROUND('Συμβατικά ΦΣ'!L33*'Συμβατικά ΦΣ'!J33*'Γενικά Δεδομένα'!$I$6*365/1000,2),"")</f>
        <v/>
      </c>
      <c r="H33" s="125" t="str">
        <f aca="false">IF(B33&lt;&gt;"",IF('Νέα ΦΣ'!O33="ΝΑΙ",ROUND(0.85*F33*'Γενικά Δεδομένα'!$I$6*365/1000,2),ROUND(F33*'Γενικά Δεδομένα'!$I$6*365/1000,2)),"")</f>
        <v/>
      </c>
      <c r="I33" s="126" t="str">
        <f aca="false">IF(B33&lt;&gt;"",ROUND('Συμβατικά ΦΣ'!H33*'Γενικά Δεδομένα'!$I$9,2),"")</f>
        <v/>
      </c>
      <c r="J33" s="125" t="str">
        <f aca="false">IF(B33&lt;&gt;"",ROUND(('Νέα ΦΣ'!I33+'Νέα ΦΣ'!J33)*'Νέα ΦΣ'!N33,2),"")</f>
        <v/>
      </c>
      <c r="K33" s="125" t="str">
        <f aca="false">IF(B33&lt;&gt;"",ROUND(Βραχίονες!F33*'Γενικά Δεδομένα'!$I$10,2),"")</f>
        <v/>
      </c>
      <c r="L33" s="125" t="str">
        <f aca="false">IF(B33&lt;&gt;"",ROUND((Βραχίονες!F33+Βραχίονες!G33)*'Γενικά Δεδομένα'!$I$11,2),"")</f>
        <v/>
      </c>
      <c r="M33" s="127"/>
    </row>
    <row r="34" customFormat="false" ht="30" hidden="false" customHeight="true" outlineLevel="0" collapsed="false">
      <c r="B34" s="123" t="str">
        <f aca="false">IF('Συμβατικά ΦΣ'!B34&lt;&gt;"",'Συμβατικά ΦΣ'!B34,"")</f>
        <v/>
      </c>
      <c r="C34" s="124" t="str">
        <f aca="false">IF(B34&lt;&gt;"",'Νέα ΦΣ'!C34,"")</f>
        <v/>
      </c>
      <c r="D34" s="124" t="str">
        <f aca="false">IF(B34&lt;&gt;"",Βραχίονες!D34,"")</f>
        <v/>
      </c>
      <c r="E34" s="125" t="str">
        <f aca="false">IF(B34&lt;&gt;"",ROUND('Συμβατικά ΦΣ'!H34*'Συμβατικά ΦΣ'!J34,2),"")</f>
        <v/>
      </c>
      <c r="F34" s="125" t="str">
        <f aca="false">IF(B34&lt;&gt;"",ROUND('Νέα ΦΣ'!I34*'Νέα ΦΣ'!M34,2),"")</f>
        <v/>
      </c>
      <c r="G34" s="125" t="str">
        <f aca="false">IF(B34&lt;&gt;"",ROUND('Συμβατικά ΦΣ'!L34*'Συμβατικά ΦΣ'!J34*'Γενικά Δεδομένα'!$I$6*365/1000,2),"")</f>
        <v/>
      </c>
      <c r="H34" s="125" t="str">
        <f aca="false">IF(B34&lt;&gt;"",IF('Νέα ΦΣ'!O34="ΝΑΙ",ROUND(0.85*F34*'Γενικά Δεδομένα'!$I$6*365/1000,2),ROUND(F34*'Γενικά Δεδομένα'!$I$6*365/1000,2)),"")</f>
        <v/>
      </c>
      <c r="I34" s="126" t="str">
        <f aca="false">IF(B34&lt;&gt;"",ROUND('Συμβατικά ΦΣ'!H34*'Γενικά Δεδομένα'!$I$9,2),"")</f>
        <v/>
      </c>
      <c r="J34" s="125" t="str">
        <f aca="false">IF(B34&lt;&gt;"",ROUND(('Νέα ΦΣ'!I34+'Νέα ΦΣ'!J34)*'Νέα ΦΣ'!N34,2),"")</f>
        <v/>
      </c>
      <c r="K34" s="125" t="str">
        <f aca="false">IF(B34&lt;&gt;"",ROUND(Βραχίονες!F34*'Γενικά Δεδομένα'!$I$10,2),"")</f>
        <v/>
      </c>
      <c r="L34" s="125" t="str">
        <f aca="false">IF(B34&lt;&gt;"",ROUND((Βραχίονες!F34+Βραχίονες!G34)*'Γενικά Δεδομένα'!$I$11,2),"")</f>
        <v/>
      </c>
      <c r="M34" s="127"/>
    </row>
    <row r="35" customFormat="false" ht="30" hidden="false" customHeight="true" outlineLevel="0" collapsed="false">
      <c r="B35" s="123" t="str">
        <f aca="false">IF('Συμβατικά ΦΣ'!B35&lt;&gt;"",'Συμβατικά ΦΣ'!B35,"")</f>
        <v/>
      </c>
      <c r="C35" s="124" t="str">
        <f aca="false">IF(B35&lt;&gt;"",'Νέα ΦΣ'!C35,"")</f>
        <v/>
      </c>
      <c r="D35" s="124" t="str">
        <f aca="false">IF(B35&lt;&gt;"",Βραχίονες!D35,"")</f>
        <v/>
      </c>
      <c r="E35" s="125" t="str">
        <f aca="false">IF(B35&lt;&gt;"",ROUND('Συμβατικά ΦΣ'!H35*'Συμβατικά ΦΣ'!J35,2),"")</f>
        <v/>
      </c>
      <c r="F35" s="125" t="str">
        <f aca="false">IF(B35&lt;&gt;"",ROUND('Νέα ΦΣ'!I35*'Νέα ΦΣ'!M35,2),"")</f>
        <v/>
      </c>
      <c r="G35" s="125" t="str">
        <f aca="false">IF(B35&lt;&gt;"",ROUND('Συμβατικά ΦΣ'!L35*'Συμβατικά ΦΣ'!J35*'Γενικά Δεδομένα'!$I$6*365/1000,2),"")</f>
        <v/>
      </c>
      <c r="H35" s="125" t="str">
        <f aca="false">IF(B35&lt;&gt;"",IF('Νέα ΦΣ'!O35="ΝΑΙ",ROUND(0.85*F35*'Γενικά Δεδομένα'!$I$6*365/1000,2),ROUND(F35*'Γενικά Δεδομένα'!$I$6*365/1000,2)),"")</f>
        <v/>
      </c>
      <c r="I35" s="126" t="str">
        <f aca="false">IF(B35&lt;&gt;"",ROUND('Συμβατικά ΦΣ'!H35*'Γενικά Δεδομένα'!$I$9,2),"")</f>
        <v/>
      </c>
      <c r="J35" s="125" t="str">
        <f aca="false">IF(B35&lt;&gt;"",ROUND(('Νέα ΦΣ'!I35+'Νέα ΦΣ'!J35)*'Νέα ΦΣ'!N35,2),"")</f>
        <v/>
      </c>
      <c r="K35" s="125" t="str">
        <f aca="false">IF(B35&lt;&gt;"",ROUND(Βραχίονες!F35*'Γενικά Δεδομένα'!$I$10,2),"")</f>
        <v/>
      </c>
      <c r="L35" s="125" t="str">
        <f aca="false">IF(B35&lt;&gt;"",ROUND((Βραχίονες!F35+Βραχίονες!G35)*'Γενικά Δεδομένα'!$I$11,2),"")</f>
        <v/>
      </c>
      <c r="M35" s="127"/>
    </row>
    <row r="36" customFormat="false" ht="30" hidden="false" customHeight="true" outlineLevel="0" collapsed="false">
      <c r="B36" s="123" t="str">
        <f aca="false">IF('Συμβατικά ΦΣ'!B36&lt;&gt;"",'Συμβατικά ΦΣ'!B36,"")</f>
        <v/>
      </c>
      <c r="C36" s="124" t="str">
        <f aca="false">IF(B36&lt;&gt;"",'Νέα ΦΣ'!C36,"")</f>
        <v/>
      </c>
      <c r="D36" s="124" t="str">
        <f aca="false">IF(B36&lt;&gt;"",Βραχίονες!D36,"")</f>
        <v/>
      </c>
      <c r="E36" s="125" t="str">
        <f aca="false">IF(B36&lt;&gt;"",ROUND('Συμβατικά ΦΣ'!H36*'Συμβατικά ΦΣ'!J36,2),"")</f>
        <v/>
      </c>
      <c r="F36" s="125" t="str">
        <f aca="false">IF(B36&lt;&gt;"",ROUND('Νέα ΦΣ'!I36*'Νέα ΦΣ'!M36,2),"")</f>
        <v/>
      </c>
      <c r="G36" s="125" t="str">
        <f aca="false">IF(B36&lt;&gt;"",ROUND('Συμβατικά ΦΣ'!L36*'Συμβατικά ΦΣ'!J36*'Γενικά Δεδομένα'!$I$6*365/1000,2),"")</f>
        <v/>
      </c>
      <c r="H36" s="125" t="str">
        <f aca="false">IF(B36&lt;&gt;"",IF('Νέα ΦΣ'!O36="ΝΑΙ",ROUND(0.85*F36*'Γενικά Δεδομένα'!$I$6*365/1000,2),ROUND(F36*'Γενικά Δεδομένα'!$I$6*365/1000,2)),"")</f>
        <v/>
      </c>
      <c r="I36" s="126" t="str">
        <f aca="false">IF(B36&lt;&gt;"",ROUND('Συμβατικά ΦΣ'!H36*'Γενικά Δεδομένα'!$I$9,2),"")</f>
        <v/>
      </c>
      <c r="J36" s="125" t="str">
        <f aca="false">IF(B36&lt;&gt;"",ROUND(('Νέα ΦΣ'!I36+'Νέα ΦΣ'!J36)*'Νέα ΦΣ'!N36,2),"")</f>
        <v/>
      </c>
      <c r="K36" s="125" t="str">
        <f aca="false">IF(B36&lt;&gt;"",ROUND(Βραχίονες!F36*'Γενικά Δεδομένα'!$I$10,2),"")</f>
        <v/>
      </c>
      <c r="L36" s="125" t="str">
        <f aca="false">IF(B36&lt;&gt;"",ROUND((Βραχίονες!F36+Βραχίονες!G36)*'Γενικά Δεδομένα'!$I$11,2),"")</f>
        <v/>
      </c>
      <c r="M36" s="127"/>
    </row>
    <row r="37" customFormat="false" ht="30" hidden="false" customHeight="true" outlineLevel="0" collapsed="false">
      <c r="B37" s="123" t="str">
        <f aca="false">IF('Συμβατικά ΦΣ'!B37&lt;&gt;"",'Συμβατικά ΦΣ'!B37,"")</f>
        <v/>
      </c>
      <c r="C37" s="124" t="str">
        <f aca="false">IF(B37&lt;&gt;"",'Νέα ΦΣ'!C37,"")</f>
        <v/>
      </c>
      <c r="D37" s="124" t="str">
        <f aca="false">IF(B37&lt;&gt;"",Βραχίονες!D37,"")</f>
        <v/>
      </c>
      <c r="E37" s="125" t="str">
        <f aca="false">IF(B37&lt;&gt;"",ROUND('Συμβατικά ΦΣ'!H37*'Συμβατικά ΦΣ'!J37,2),"")</f>
        <v/>
      </c>
      <c r="F37" s="125" t="str">
        <f aca="false">IF(B37&lt;&gt;"",ROUND('Νέα ΦΣ'!I37*'Νέα ΦΣ'!M37,2),"")</f>
        <v/>
      </c>
      <c r="G37" s="125" t="str">
        <f aca="false">IF(B37&lt;&gt;"",ROUND('Συμβατικά ΦΣ'!L37*'Συμβατικά ΦΣ'!J37*'Γενικά Δεδομένα'!$I$6*365/1000,2),"")</f>
        <v/>
      </c>
      <c r="H37" s="125" t="str">
        <f aca="false">IF(B37&lt;&gt;"",IF('Νέα ΦΣ'!O37="ΝΑΙ",ROUND(0.85*F37*'Γενικά Δεδομένα'!$I$6*365/1000,2),ROUND(F37*'Γενικά Δεδομένα'!$I$6*365/1000,2)),"")</f>
        <v/>
      </c>
      <c r="I37" s="126" t="str">
        <f aca="false">IF(B37&lt;&gt;"",ROUND('Συμβατικά ΦΣ'!H37*'Γενικά Δεδομένα'!$I$9,2),"")</f>
        <v/>
      </c>
      <c r="J37" s="125" t="str">
        <f aca="false">IF(B37&lt;&gt;"",ROUND(('Νέα ΦΣ'!I37+'Νέα ΦΣ'!J37)*'Νέα ΦΣ'!N37,2),"")</f>
        <v/>
      </c>
      <c r="K37" s="125" t="str">
        <f aca="false">IF(B37&lt;&gt;"",ROUND(Βραχίονες!F37*'Γενικά Δεδομένα'!$I$10,2),"")</f>
        <v/>
      </c>
      <c r="L37" s="125" t="str">
        <f aca="false">IF(B37&lt;&gt;"",ROUND((Βραχίονες!F37+Βραχίονες!G37)*'Γενικά Δεδομένα'!$I$11,2),"")</f>
        <v/>
      </c>
      <c r="M37" s="127"/>
    </row>
    <row r="38" customFormat="false" ht="30" hidden="false" customHeight="true" outlineLevel="0" collapsed="false">
      <c r="B38" s="123" t="str">
        <f aca="false">IF('Συμβατικά ΦΣ'!B38&lt;&gt;"",'Συμβατικά ΦΣ'!B38,"")</f>
        <v/>
      </c>
      <c r="C38" s="124" t="str">
        <f aca="false">IF(B38&lt;&gt;"",'Νέα ΦΣ'!C38,"")</f>
        <v/>
      </c>
      <c r="D38" s="124" t="str">
        <f aca="false">IF(B38&lt;&gt;"",Βραχίονες!D38,"")</f>
        <v/>
      </c>
      <c r="E38" s="125" t="str">
        <f aca="false">IF(B38&lt;&gt;"",ROUND('Συμβατικά ΦΣ'!H38*'Συμβατικά ΦΣ'!J38,2),"")</f>
        <v/>
      </c>
      <c r="F38" s="125" t="str">
        <f aca="false">IF(B38&lt;&gt;"",ROUND('Νέα ΦΣ'!I38*'Νέα ΦΣ'!M38,2),"")</f>
        <v/>
      </c>
      <c r="G38" s="125" t="str">
        <f aca="false">IF(B38&lt;&gt;"",ROUND('Συμβατικά ΦΣ'!L38*'Συμβατικά ΦΣ'!J38*'Γενικά Δεδομένα'!$I$6*365/1000,2),"")</f>
        <v/>
      </c>
      <c r="H38" s="125" t="str">
        <f aca="false">IF(B38&lt;&gt;"",IF('Νέα ΦΣ'!O38="ΝΑΙ",ROUND(0.85*F38*'Γενικά Δεδομένα'!$I$6*365/1000,2),ROUND(F38*'Γενικά Δεδομένα'!$I$6*365/1000,2)),"")</f>
        <v/>
      </c>
      <c r="I38" s="126" t="str">
        <f aca="false">IF(B38&lt;&gt;"",ROUND('Συμβατικά ΦΣ'!H38*'Γενικά Δεδομένα'!$I$9,2),"")</f>
        <v/>
      </c>
      <c r="J38" s="125" t="str">
        <f aca="false">IF(B38&lt;&gt;"",ROUND(('Νέα ΦΣ'!I38+'Νέα ΦΣ'!J38)*'Νέα ΦΣ'!N38,2),"")</f>
        <v/>
      </c>
      <c r="K38" s="125" t="str">
        <f aca="false">IF(B38&lt;&gt;"",ROUND(Βραχίονες!F38*'Γενικά Δεδομένα'!$I$10,2),"")</f>
        <v/>
      </c>
      <c r="L38" s="125" t="str">
        <f aca="false">IF(B38&lt;&gt;"",ROUND((Βραχίονες!F38+Βραχίονες!G38)*'Γενικά Δεδομένα'!$I$11,2),"")</f>
        <v/>
      </c>
      <c r="M38" s="127"/>
    </row>
    <row r="39" customFormat="false" ht="30" hidden="false" customHeight="true" outlineLevel="0" collapsed="false">
      <c r="B39" s="123" t="str">
        <f aca="false">IF('Συμβατικά ΦΣ'!B39&lt;&gt;"",'Συμβατικά ΦΣ'!B39,"")</f>
        <v/>
      </c>
      <c r="C39" s="124" t="str">
        <f aca="false">IF(B39&lt;&gt;"",'Νέα ΦΣ'!C39,"")</f>
        <v/>
      </c>
      <c r="D39" s="124" t="str">
        <f aca="false">IF(B39&lt;&gt;"",Βραχίονες!D39,"")</f>
        <v/>
      </c>
      <c r="E39" s="125" t="str">
        <f aca="false">IF(B39&lt;&gt;"",ROUND('Συμβατικά ΦΣ'!H39*'Συμβατικά ΦΣ'!J39,2),"")</f>
        <v/>
      </c>
      <c r="F39" s="125" t="str">
        <f aca="false">IF(B39&lt;&gt;"",ROUND('Νέα ΦΣ'!I39*'Νέα ΦΣ'!M39,2),"")</f>
        <v/>
      </c>
      <c r="G39" s="125" t="str">
        <f aca="false">IF(B39&lt;&gt;"",ROUND('Συμβατικά ΦΣ'!L39*'Συμβατικά ΦΣ'!J39*'Γενικά Δεδομένα'!$I$6*365/1000,2),"")</f>
        <v/>
      </c>
      <c r="H39" s="125" t="str">
        <f aca="false">IF(B39&lt;&gt;"",IF('Νέα ΦΣ'!O39="ΝΑΙ",ROUND(0.85*F39*'Γενικά Δεδομένα'!$I$6*365/1000,2),ROUND(F39*'Γενικά Δεδομένα'!$I$6*365/1000,2)),"")</f>
        <v/>
      </c>
      <c r="I39" s="126" t="str">
        <f aca="false">IF(B39&lt;&gt;"",ROUND('Συμβατικά ΦΣ'!H39*'Γενικά Δεδομένα'!$I$9,2),"")</f>
        <v/>
      </c>
      <c r="J39" s="125" t="str">
        <f aca="false">IF(B39&lt;&gt;"",ROUND(('Νέα ΦΣ'!I39+'Νέα ΦΣ'!J39)*'Νέα ΦΣ'!N39,2),"")</f>
        <v/>
      </c>
      <c r="K39" s="125" t="str">
        <f aca="false">IF(B39&lt;&gt;"",ROUND(Βραχίονες!F39*'Γενικά Δεδομένα'!$I$10,2),"")</f>
        <v/>
      </c>
      <c r="L39" s="125" t="str">
        <f aca="false">IF(B39&lt;&gt;"",ROUND((Βραχίονες!F39+Βραχίονες!G39)*'Γενικά Δεδομένα'!$I$11,2),"")</f>
        <v/>
      </c>
      <c r="M39" s="127"/>
    </row>
    <row r="40" customFormat="false" ht="30" hidden="false" customHeight="true" outlineLevel="0" collapsed="false">
      <c r="B40" s="123" t="str">
        <f aca="false">IF('Συμβατικά ΦΣ'!B40&lt;&gt;"",'Συμβατικά ΦΣ'!B40,"")</f>
        <v/>
      </c>
      <c r="C40" s="124" t="str">
        <f aca="false">IF(B40&lt;&gt;"",'Νέα ΦΣ'!C40,"")</f>
        <v/>
      </c>
      <c r="D40" s="124" t="str">
        <f aca="false">IF(B40&lt;&gt;"",Βραχίονες!D40,"")</f>
        <v/>
      </c>
      <c r="E40" s="125" t="str">
        <f aca="false">IF(B40&lt;&gt;"",ROUND('Συμβατικά ΦΣ'!H40*'Συμβατικά ΦΣ'!J40,2),"")</f>
        <v/>
      </c>
      <c r="F40" s="125" t="str">
        <f aca="false">IF(B40&lt;&gt;"",ROUND('Νέα ΦΣ'!I40*'Νέα ΦΣ'!M40,2),"")</f>
        <v/>
      </c>
      <c r="G40" s="125" t="str">
        <f aca="false">IF(B40&lt;&gt;"",ROUND('Συμβατικά ΦΣ'!L40*'Συμβατικά ΦΣ'!J40*'Γενικά Δεδομένα'!$I$6*365/1000,2),"")</f>
        <v/>
      </c>
      <c r="H40" s="125" t="str">
        <f aca="false">IF(B40&lt;&gt;"",IF('Νέα ΦΣ'!O40="ΝΑΙ",ROUND(0.85*F40*'Γενικά Δεδομένα'!$I$6*365/1000,2),ROUND(F40*'Γενικά Δεδομένα'!$I$6*365/1000,2)),"")</f>
        <v/>
      </c>
      <c r="I40" s="126" t="str">
        <f aca="false">IF(B40&lt;&gt;"",ROUND('Συμβατικά ΦΣ'!H40*'Γενικά Δεδομένα'!$I$9,2),"")</f>
        <v/>
      </c>
      <c r="J40" s="125" t="str">
        <f aca="false">IF(B40&lt;&gt;"",ROUND(('Νέα ΦΣ'!I40+'Νέα ΦΣ'!J40)*'Νέα ΦΣ'!N40,2),"")</f>
        <v/>
      </c>
      <c r="K40" s="125" t="str">
        <f aca="false">IF(B40&lt;&gt;"",ROUND(Βραχίονες!F40*'Γενικά Δεδομένα'!$I$10,2),"")</f>
        <v/>
      </c>
      <c r="L40" s="125" t="str">
        <f aca="false">IF(B40&lt;&gt;"",ROUND((Βραχίονες!F40+Βραχίονες!G40)*'Γενικά Δεδομένα'!$I$11,2),"")</f>
        <v/>
      </c>
      <c r="M40" s="127"/>
    </row>
    <row r="41" customFormat="false" ht="30" hidden="false" customHeight="true" outlineLevel="0" collapsed="false">
      <c r="B41" s="123" t="str">
        <f aca="false">IF('Συμβατικά ΦΣ'!B41&lt;&gt;"",'Συμβατικά ΦΣ'!B41,"")</f>
        <v/>
      </c>
      <c r="C41" s="124" t="str">
        <f aca="false">IF(B41&lt;&gt;"",'Νέα ΦΣ'!C41,"")</f>
        <v/>
      </c>
      <c r="D41" s="124" t="str">
        <f aca="false">IF(B41&lt;&gt;"",Βραχίονες!D41,"")</f>
        <v/>
      </c>
      <c r="E41" s="125" t="str">
        <f aca="false">IF(B41&lt;&gt;"",ROUND('Συμβατικά ΦΣ'!H41*'Συμβατικά ΦΣ'!J41,2),"")</f>
        <v/>
      </c>
      <c r="F41" s="125" t="str">
        <f aca="false">IF(B41&lt;&gt;"",ROUND('Νέα ΦΣ'!I41*'Νέα ΦΣ'!M41,2),"")</f>
        <v/>
      </c>
      <c r="G41" s="125" t="str">
        <f aca="false">IF(B41&lt;&gt;"",ROUND('Συμβατικά ΦΣ'!L41*'Συμβατικά ΦΣ'!J41*'Γενικά Δεδομένα'!$I$6*365/1000,2),"")</f>
        <v/>
      </c>
      <c r="H41" s="125" t="str">
        <f aca="false">IF(B41&lt;&gt;"",IF('Νέα ΦΣ'!O41="ΝΑΙ",ROUND(0.85*F41*'Γενικά Δεδομένα'!$I$6*365/1000,2),ROUND(F41*'Γενικά Δεδομένα'!$I$6*365/1000,2)),"")</f>
        <v/>
      </c>
      <c r="I41" s="126" t="str">
        <f aca="false">IF(B41&lt;&gt;"",ROUND('Συμβατικά ΦΣ'!H41*'Γενικά Δεδομένα'!$I$9,2),"")</f>
        <v/>
      </c>
      <c r="J41" s="125" t="str">
        <f aca="false">IF(B41&lt;&gt;"",ROUND(('Νέα ΦΣ'!I41+'Νέα ΦΣ'!J41)*'Νέα ΦΣ'!N41,2),"")</f>
        <v/>
      </c>
      <c r="K41" s="125" t="str">
        <f aca="false">IF(B41&lt;&gt;"",ROUND(Βραχίονες!F41*'Γενικά Δεδομένα'!$I$10,2),"")</f>
        <v/>
      </c>
      <c r="L41" s="125" t="str">
        <f aca="false">IF(B41&lt;&gt;"",ROUND((Βραχίονες!F41+Βραχίονες!G41)*'Γενικά Δεδομένα'!$I$11,2),"")</f>
        <v/>
      </c>
      <c r="M41" s="127"/>
    </row>
    <row r="42" customFormat="false" ht="30" hidden="false" customHeight="true" outlineLevel="0" collapsed="false">
      <c r="B42" s="123" t="str">
        <f aca="false">IF('Συμβατικά ΦΣ'!B42&lt;&gt;"",'Συμβατικά ΦΣ'!B42,"")</f>
        <v/>
      </c>
      <c r="C42" s="124" t="str">
        <f aca="false">IF(B42&lt;&gt;"",'Νέα ΦΣ'!C42,"")</f>
        <v/>
      </c>
      <c r="D42" s="124" t="str">
        <f aca="false">IF(B42&lt;&gt;"",Βραχίονες!D42,"")</f>
        <v/>
      </c>
      <c r="E42" s="125" t="str">
        <f aca="false">IF(B42&lt;&gt;"",ROUND('Συμβατικά ΦΣ'!H42*'Συμβατικά ΦΣ'!J42,2),"")</f>
        <v/>
      </c>
      <c r="F42" s="125" t="str">
        <f aca="false">IF(B42&lt;&gt;"",ROUND('Νέα ΦΣ'!I42*'Νέα ΦΣ'!M42,2),"")</f>
        <v/>
      </c>
      <c r="G42" s="125" t="str">
        <f aca="false">IF(B42&lt;&gt;"",ROUND('Συμβατικά ΦΣ'!L42*'Συμβατικά ΦΣ'!J42*'Γενικά Δεδομένα'!$I$6*365/1000,2),"")</f>
        <v/>
      </c>
      <c r="H42" s="125" t="str">
        <f aca="false">IF(B42&lt;&gt;"",IF('Νέα ΦΣ'!O42="ΝΑΙ",ROUND(0.85*F42*'Γενικά Δεδομένα'!$I$6*365/1000,2),ROUND(F42*'Γενικά Δεδομένα'!$I$6*365/1000,2)),"")</f>
        <v/>
      </c>
      <c r="I42" s="126" t="str">
        <f aca="false">IF(B42&lt;&gt;"",ROUND('Συμβατικά ΦΣ'!H42*'Γενικά Δεδομένα'!$I$9,2),"")</f>
        <v/>
      </c>
      <c r="J42" s="125" t="str">
        <f aca="false">IF(B42&lt;&gt;"",ROUND(('Νέα ΦΣ'!I42+'Νέα ΦΣ'!J42)*'Νέα ΦΣ'!N42,2),"")</f>
        <v/>
      </c>
      <c r="K42" s="125" t="str">
        <f aca="false">IF(B42&lt;&gt;"",ROUND(Βραχίονες!F42*'Γενικά Δεδομένα'!$I$10,2),"")</f>
        <v/>
      </c>
      <c r="L42" s="125" t="str">
        <f aca="false">IF(B42&lt;&gt;"",ROUND((Βραχίονες!F42+Βραχίονες!G42)*'Γενικά Δεδομένα'!$I$11,2),"")</f>
        <v/>
      </c>
      <c r="M42" s="127"/>
    </row>
    <row r="43" customFormat="false" ht="30" hidden="false" customHeight="true" outlineLevel="0" collapsed="false">
      <c r="B43" s="123" t="str">
        <f aca="false">IF('Συμβατικά ΦΣ'!B43&lt;&gt;"",'Συμβατικά ΦΣ'!B43,"")</f>
        <v/>
      </c>
      <c r="C43" s="124" t="str">
        <f aca="false">IF(B43&lt;&gt;"",'Νέα ΦΣ'!C43,"")</f>
        <v/>
      </c>
      <c r="D43" s="124" t="str">
        <f aca="false">IF(B43&lt;&gt;"",Βραχίονες!D43,"")</f>
        <v/>
      </c>
      <c r="E43" s="125" t="str">
        <f aca="false">IF(B43&lt;&gt;"",ROUND('Συμβατικά ΦΣ'!H43*'Συμβατικά ΦΣ'!J43,2),"")</f>
        <v/>
      </c>
      <c r="F43" s="125" t="str">
        <f aca="false">IF(B43&lt;&gt;"",ROUND('Νέα ΦΣ'!I43*'Νέα ΦΣ'!M43,2),"")</f>
        <v/>
      </c>
      <c r="G43" s="125" t="str">
        <f aca="false">IF(B43&lt;&gt;"",ROUND('Συμβατικά ΦΣ'!L43*'Συμβατικά ΦΣ'!J43*'Γενικά Δεδομένα'!$I$6*365/1000,2),"")</f>
        <v/>
      </c>
      <c r="H43" s="125" t="str">
        <f aca="false">IF(B43&lt;&gt;"",IF('Νέα ΦΣ'!O43="ΝΑΙ",ROUND(0.85*F43*'Γενικά Δεδομένα'!$I$6*365/1000,2),ROUND(F43*'Γενικά Δεδομένα'!$I$6*365/1000,2)),"")</f>
        <v/>
      </c>
      <c r="I43" s="126" t="str">
        <f aca="false">IF(B43&lt;&gt;"",ROUND('Συμβατικά ΦΣ'!H43*'Γενικά Δεδομένα'!$I$9,2),"")</f>
        <v/>
      </c>
      <c r="J43" s="125" t="str">
        <f aca="false">IF(B43&lt;&gt;"",ROUND(('Νέα ΦΣ'!I43+'Νέα ΦΣ'!J43)*'Νέα ΦΣ'!N43,2),"")</f>
        <v/>
      </c>
      <c r="K43" s="125" t="str">
        <f aca="false">IF(B43&lt;&gt;"",ROUND(Βραχίονες!F43*'Γενικά Δεδομένα'!$I$10,2),"")</f>
        <v/>
      </c>
      <c r="L43" s="125" t="str">
        <f aca="false">IF(B43&lt;&gt;"",ROUND((Βραχίονες!F43+Βραχίονες!G43)*'Γενικά Δεδομένα'!$I$11,2),"")</f>
        <v/>
      </c>
      <c r="M43" s="127"/>
    </row>
    <row r="44" customFormat="false" ht="30" hidden="false" customHeight="true" outlineLevel="0" collapsed="false">
      <c r="B44" s="123" t="str">
        <f aca="false">IF('Συμβατικά ΦΣ'!B44&lt;&gt;"",'Συμβατικά ΦΣ'!B44,"")</f>
        <v/>
      </c>
      <c r="C44" s="124" t="str">
        <f aca="false">IF(B44&lt;&gt;"",'Νέα ΦΣ'!C44,"")</f>
        <v/>
      </c>
      <c r="D44" s="124" t="str">
        <f aca="false">IF(B44&lt;&gt;"",Βραχίονες!D44,"")</f>
        <v/>
      </c>
      <c r="E44" s="125" t="str">
        <f aca="false">IF(B44&lt;&gt;"",ROUND('Συμβατικά ΦΣ'!H44*'Συμβατικά ΦΣ'!J44,2),"")</f>
        <v/>
      </c>
      <c r="F44" s="125" t="str">
        <f aca="false">IF(B44&lt;&gt;"",ROUND('Νέα ΦΣ'!I44*'Νέα ΦΣ'!M44,2),"")</f>
        <v/>
      </c>
      <c r="G44" s="125" t="str">
        <f aca="false">IF(B44&lt;&gt;"",ROUND('Συμβατικά ΦΣ'!L44*'Συμβατικά ΦΣ'!J44*'Γενικά Δεδομένα'!$I$6*365/1000,2),"")</f>
        <v/>
      </c>
      <c r="H44" s="125" t="str">
        <f aca="false">IF(B44&lt;&gt;"",IF('Νέα ΦΣ'!O44="ΝΑΙ",ROUND(0.85*F44*'Γενικά Δεδομένα'!$I$6*365/1000,2),ROUND(F44*'Γενικά Δεδομένα'!$I$6*365/1000,2)),"")</f>
        <v/>
      </c>
      <c r="I44" s="126" t="str">
        <f aca="false">IF(B44&lt;&gt;"",ROUND('Συμβατικά ΦΣ'!H44*'Γενικά Δεδομένα'!$I$9,2),"")</f>
        <v/>
      </c>
      <c r="J44" s="125" t="str">
        <f aca="false">IF(B44&lt;&gt;"",ROUND(('Νέα ΦΣ'!I44+'Νέα ΦΣ'!J44)*'Νέα ΦΣ'!N44,2),"")</f>
        <v/>
      </c>
      <c r="K44" s="125" t="str">
        <f aca="false">IF(B44&lt;&gt;"",ROUND(Βραχίονες!F44*'Γενικά Δεδομένα'!$I$10,2),"")</f>
        <v/>
      </c>
      <c r="L44" s="125" t="str">
        <f aca="false">IF(B44&lt;&gt;"",ROUND((Βραχίονες!F44+Βραχίονες!G44)*'Γενικά Δεδομένα'!$I$11,2),"")</f>
        <v/>
      </c>
      <c r="M44" s="127"/>
    </row>
    <row r="45" customFormat="false" ht="30" hidden="false" customHeight="true" outlineLevel="0" collapsed="false">
      <c r="B45" s="123" t="str">
        <f aca="false">IF('Συμβατικά ΦΣ'!B45&lt;&gt;"",'Συμβατικά ΦΣ'!B45,"")</f>
        <v/>
      </c>
      <c r="C45" s="124" t="str">
        <f aca="false">IF(B45&lt;&gt;"",'Νέα ΦΣ'!C45,"")</f>
        <v/>
      </c>
      <c r="D45" s="124" t="str">
        <f aca="false">IF(B45&lt;&gt;"",Βραχίονες!D45,"")</f>
        <v/>
      </c>
      <c r="E45" s="125" t="str">
        <f aca="false">IF(B45&lt;&gt;"",ROUND('Συμβατικά ΦΣ'!H45*'Συμβατικά ΦΣ'!J45,2),"")</f>
        <v/>
      </c>
      <c r="F45" s="125" t="str">
        <f aca="false">IF(B45&lt;&gt;"",ROUND('Νέα ΦΣ'!I45*'Νέα ΦΣ'!M45,2),"")</f>
        <v/>
      </c>
      <c r="G45" s="125" t="str">
        <f aca="false">IF(B45&lt;&gt;"",ROUND('Συμβατικά ΦΣ'!L45*'Συμβατικά ΦΣ'!J45*'Γενικά Δεδομένα'!$I$6*365/1000,2),"")</f>
        <v/>
      </c>
      <c r="H45" s="125" t="str">
        <f aca="false">IF(B45&lt;&gt;"",IF('Νέα ΦΣ'!O45="ΝΑΙ",ROUND(0.85*F45*'Γενικά Δεδομένα'!$I$6*365/1000,2),ROUND(F45*'Γενικά Δεδομένα'!$I$6*365/1000,2)),"")</f>
        <v/>
      </c>
      <c r="I45" s="126" t="str">
        <f aca="false">IF(B45&lt;&gt;"",ROUND('Συμβατικά ΦΣ'!H45*'Γενικά Δεδομένα'!$I$9,2),"")</f>
        <v/>
      </c>
      <c r="J45" s="125" t="str">
        <f aca="false">IF(B45&lt;&gt;"",ROUND(('Νέα ΦΣ'!I45+'Νέα ΦΣ'!J45)*'Νέα ΦΣ'!N45,2),"")</f>
        <v/>
      </c>
      <c r="K45" s="125" t="str">
        <f aca="false">IF(B45&lt;&gt;"",ROUND(Βραχίονες!F45*'Γενικά Δεδομένα'!$I$10,2),"")</f>
        <v/>
      </c>
      <c r="L45" s="125" t="str">
        <f aca="false">IF(B45&lt;&gt;"",ROUND((Βραχίονες!F45+Βραχίονες!G45)*'Γενικά Δεδομένα'!$I$11,2),"")</f>
        <v/>
      </c>
      <c r="M45" s="127"/>
    </row>
    <row r="46" customFormat="false" ht="30" hidden="false" customHeight="true" outlineLevel="0" collapsed="false">
      <c r="B46" s="123" t="str">
        <f aca="false">IF('Συμβατικά ΦΣ'!B46&lt;&gt;"",'Συμβατικά ΦΣ'!B46,"")</f>
        <v/>
      </c>
      <c r="C46" s="124" t="str">
        <f aca="false">IF(B46&lt;&gt;"",'Νέα ΦΣ'!C46,"")</f>
        <v/>
      </c>
      <c r="D46" s="124" t="str">
        <f aca="false">IF(B46&lt;&gt;"",Βραχίονες!D46,"")</f>
        <v/>
      </c>
      <c r="E46" s="125" t="str">
        <f aca="false">IF(B46&lt;&gt;"",ROUND('Συμβατικά ΦΣ'!H46*'Συμβατικά ΦΣ'!J46,2),"")</f>
        <v/>
      </c>
      <c r="F46" s="125" t="str">
        <f aca="false">IF(B46&lt;&gt;"",ROUND('Νέα ΦΣ'!I46*'Νέα ΦΣ'!M46,2),"")</f>
        <v/>
      </c>
      <c r="G46" s="125" t="str">
        <f aca="false">IF(B46&lt;&gt;"",ROUND('Συμβατικά ΦΣ'!L46*'Συμβατικά ΦΣ'!J46*'Γενικά Δεδομένα'!$I$6*365/1000,2),"")</f>
        <v/>
      </c>
      <c r="H46" s="125" t="str">
        <f aca="false">IF(B46&lt;&gt;"",IF('Νέα ΦΣ'!O46="ΝΑΙ",ROUND(0.85*F46*'Γενικά Δεδομένα'!$I$6*365/1000,2),ROUND(F46*'Γενικά Δεδομένα'!$I$6*365/1000,2)),"")</f>
        <v/>
      </c>
      <c r="I46" s="126" t="str">
        <f aca="false">IF(B46&lt;&gt;"",ROUND('Συμβατικά ΦΣ'!H46*'Γενικά Δεδομένα'!$I$9,2),"")</f>
        <v/>
      </c>
      <c r="J46" s="125" t="str">
        <f aca="false">IF(B46&lt;&gt;"",ROUND(('Νέα ΦΣ'!I46+'Νέα ΦΣ'!J46)*'Νέα ΦΣ'!N46,2),"")</f>
        <v/>
      </c>
      <c r="K46" s="125" t="str">
        <f aca="false">IF(B46&lt;&gt;"",ROUND(Βραχίονες!F46*'Γενικά Δεδομένα'!$I$10,2),"")</f>
        <v/>
      </c>
      <c r="L46" s="125" t="str">
        <f aca="false">IF(B46&lt;&gt;"",ROUND((Βραχίονες!F46+Βραχίονες!G46)*'Γενικά Δεδομένα'!$I$11,2),"")</f>
        <v/>
      </c>
      <c r="M46" s="127"/>
    </row>
    <row r="47" customFormat="false" ht="30" hidden="false" customHeight="true" outlineLevel="0" collapsed="false">
      <c r="B47" s="123" t="str">
        <f aca="false">IF('Συμβατικά ΦΣ'!B47&lt;&gt;"",'Συμβατικά ΦΣ'!B47,"")</f>
        <v/>
      </c>
      <c r="C47" s="124" t="str">
        <f aca="false">IF(B47&lt;&gt;"",'Νέα ΦΣ'!C47,"")</f>
        <v/>
      </c>
      <c r="D47" s="124" t="str">
        <f aca="false">IF(B47&lt;&gt;"",Βραχίονες!D47,"")</f>
        <v/>
      </c>
      <c r="E47" s="125" t="str">
        <f aca="false">IF(B47&lt;&gt;"",ROUND('Συμβατικά ΦΣ'!H47*'Συμβατικά ΦΣ'!J47,2),"")</f>
        <v/>
      </c>
      <c r="F47" s="125" t="str">
        <f aca="false">IF(B47&lt;&gt;"",ROUND('Νέα ΦΣ'!I47*'Νέα ΦΣ'!M47,2),"")</f>
        <v/>
      </c>
      <c r="G47" s="125" t="str">
        <f aca="false">IF(B47&lt;&gt;"",ROUND('Συμβατικά ΦΣ'!L47*'Συμβατικά ΦΣ'!J47*'Γενικά Δεδομένα'!$I$6*365/1000,2),"")</f>
        <v/>
      </c>
      <c r="H47" s="125" t="str">
        <f aca="false">IF(B47&lt;&gt;"",IF('Νέα ΦΣ'!O47="ΝΑΙ",ROUND(0.85*F47*'Γενικά Δεδομένα'!$I$6*365/1000,2),ROUND(F47*'Γενικά Δεδομένα'!$I$6*365/1000,2)),"")</f>
        <v/>
      </c>
      <c r="I47" s="126" t="str">
        <f aca="false">IF(B47&lt;&gt;"",ROUND('Συμβατικά ΦΣ'!H47*'Γενικά Δεδομένα'!$I$9,2),"")</f>
        <v/>
      </c>
      <c r="J47" s="125" t="str">
        <f aca="false">IF(B47&lt;&gt;"",ROUND(('Νέα ΦΣ'!I47+'Νέα ΦΣ'!J47)*'Νέα ΦΣ'!N47,2),"")</f>
        <v/>
      </c>
      <c r="K47" s="125" t="str">
        <f aca="false">IF(B47&lt;&gt;"",ROUND(Βραχίονες!F47*'Γενικά Δεδομένα'!$I$10,2),"")</f>
        <v/>
      </c>
      <c r="L47" s="125" t="str">
        <f aca="false">IF(B47&lt;&gt;"",ROUND((Βραχίονες!F47+Βραχίονες!G47)*'Γενικά Δεδομένα'!$I$11,2),"")</f>
        <v/>
      </c>
      <c r="M47" s="127"/>
    </row>
    <row r="48" customFormat="false" ht="30" hidden="false" customHeight="true" outlineLevel="0" collapsed="false">
      <c r="B48" s="123" t="str">
        <f aca="false">IF('Συμβατικά ΦΣ'!B48&lt;&gt;"",'Συμβατικά ΦΣ'!B48,"")</f>
        <v/>
      </c>
      <c r="C48" s="124" t="str">
        <f aca="false">IF(B48&lt;&gt;"",'Νέα ΦΣ'!C48,"")</f>
        <v/>
      </c>
      <c r="D48" s="124" t="str">
        <f aca="false">IF(B48&lt;&gt;"",Βραχίονες!D48,"")</f>
        <v/>
      </c>
      <c r="E48" s="125" t="str">
        <f aca="false">IF(B48&lt;&gt;"",ROUND('Συμβατικά ΦΣ'!H48*'Συμβατικά ΦΣ'!J48,2),"")</f>
        <v/>
      </c>
      <c r="F48" s="125" t="str">
        <f aca="false">IF(B48&lt;&gt;"",ROUND('Νέα ΦΣ'!I48*'Νέα ΦΣ'!M48,2),"")</f>
        <v/>
      </c>
      <c r="G48" s="125" t="str">
        <f aca="false">IF(B48&lt;&gt;"",ROUND('Συμβατικά ΦΣ'!L48*'Συμβατικά ΦΣ'!J48*'Γενικά Δεδομένα'!$I$6*365/1000,2),"")</f>
        <v/>
      </c>
      <c r="H48" s="125" t="str">
        <f aca="false">IF(B48&lt;&gt;"",IF('Νέα ΦΣ'!O48="ΝΑΙ",ROUND(0.85*F48*'Γενικά Δεδομένα'!$I$6*365/1000,2),ROUND(F48*'Γενικά Δεδομένα'!$I$6*365/1000,2)),"")</f>
        <v/>
      </c>
      <c r="I48" s="126" t="str">
        <f aca="false">IF(B48&lt;&gt;"",ROUND('Συμβατικά ΦΣ'!H48*'Γενικά Δεδομένα'!$I$9,2),"")</f>
        <v/>
      </c>
      <c r="J48" s="125" t="str">
        <f aca="false">IF(B48&lt;&gt;"",ROUND(('Νέα ΦΣ'!I48+'Νέα ΦΣ'!J48)*'Νέα ΦΣ'!N48,2),"")</f>
        <v/>
      </c>
      <c r="K48" s="125" t="str">
        <f aca="false">IF(B48&lt;&gt;"",ROUND(Βραχίονες!F48*'Γενικά Δεδομένα'!$I$10,2),"")</f>
        <v/>
      </c>
      <c r="L48" s="125" t="str">
        <f aca="false">IF(B48&lt;&gt;"",ROUND((Βραχίονες!F48+Βραχίονες!G48)*'Γενικά Δεδομένα'!$I$11,2),"")</f>
        <v/>
      </c>
      <c r="M48" s="127"/>
    </row>
    <row r="49" customFormat="false" ht="30" hidden="false" customHeight="true" outlineLevel="0" collapsed="false">
      <c r="B49" s="123" t="str">
        <f aca="false">IF('Συμβατικά ΦΣ'!B49&lt;&gt;"",'Συμβατικά ΦΣ'!B49,"")</f>
        <v/>
      </c>
      <c r="C49" s="124" t="str">
        <f aca="false">IF(B49&lt;&gt;"",'Νέα ΦΣ'!C49,"")</f>
        <v/>
      </c>
      <c r="D49" s="124" t="str">
        <f aca="false">IF(B49&lt;&gt;"",Βραχίονες!D49,"")</f>
        <v/>
      </c>
      <c r="E49" s="125" t="str">
        <f aca="false">IF(B49&lt;&gt;"",ROUND('Συμβατικά ΦΣ'!H49*'Συμβατικά ΦΣ'!J49,2),"")</f>
        <v/>
      </c>
      <c r="F49" s="125" t="str">
        <f aca="false">IF(B49&lt;&gt;"",ROUND('Νέα ΦΣ'!I49*'Νέα ΦΣ'!M49,2),"")</f>
        <v/>
      </c>
      <c r="G49" s="125" t="str">
        <f aca="false">IF(B49&lt;&gt;"",ROUND('Συμβατικά ΦΣ'!L49*'Συμβατικά ΦΣ'!J49*'Γενικά Δεδομένα'!$I$6*365/1000,2),"")</f>
        <v/>
      </c>
      <c r="H49" s="125" t="str">
        <f aca="false">IF(B49&lt;&gt;"",IF('Νέα ΦΣ'!O49="ΝΑΙ",ROUND(0.85*F49*'Γενικά Δεδομένα'!$I$6*365/1000,2),ROUND(F49*'Γενικά Δεδομένα'!$I$6*365/1000,2)),"")</f>
        <v/>
      </c>
      <c r="I49" s="126" t="str">
        <f aca="false">IF(B49&lt;&gt;"",ROUND('Συμβατικά ΦΣ'!H49*'Γενικά Δεδομένα'!$I$9,2),"")</f>
        <v/>
      </c>
      <c r="J49" s="125" t="str">
        <f aca="false">IF(B49&lt;&gt;"",ROUND(('Νέα ΦΣ'!I49+'Νέα ΦΣ'!J49)*'Νέα ΦΣ'!N49,2),"")</f>
        <v/>
      </c>
      <c r="K49" s="125" t="str">
        <f aca="false">IF(B49&lt;&gt;"",ROUND(Βραχίονες!F49*'Γενικά Δεδομένα'!$I$10,2),"")</f>
        <v/>
      </c>
      <c r="L49" s="125" t="str">
        <f aca="false">IF(B49&lt;&gt;"",ROUND((Βραχίονες!F49+Βραχίονες!G49)*'Γενικά Δεδομένα'!$I$11,2),"")</f>
        <v/>
      </c>
      <c r="M49" s="127"/>
    </row>
    <row r="50" customFormat="false" ht="30" hidden="false" customHeight="true" outlineLevel="0" collapsed="false">
      <c r="B50" s="123" t="str">
        <f aca="false">IF('Συμβατικά ΦΣ'!B50&lt;&gt;"",'Συμβατικά ΦΣ'!B50,"")</f>
        <v/>
      </c>
      <c r="C50" s="124" t="str">
        <f aca="false">IF(B50&lt;&gt;"",'Νέα ΦΣ'!C50,"")</f>
        <v/>
      </c>
      <c r="D50" s="124" t="str">
        <f aca="false">IF(B50&lt;&gt;"",Βραχίονες!D50,"")</f>
        <v/>
      </c>
      <c r="E50" s="125" t="str">
        <f aca="false">IF(B50&lt;&gt;"",ROUND('Συμβατικά ΦΣ'!H50*'Συμβατικά ΦΣ'!J50,2),"")</f>
        <v/>
      </c>
      <c r="F50" s="125" t="str">
        <f aca="false">IF(B50&lt;&gt;"",ROUND('Νέα ΦΣ'!I50*'Νέα ΦΣ'!M50,2),"")</f>
        <v/>
      </c>
      <c r="G50" s="125" t="str">
        <f aca="false">IF(B50&lt;&gt;"",ROUND('Συμβατικά ΦΣ'!L50*'Συμβατικά ΦΣ'!J50*'Γενικά Δεδομένα'!$I$6*365/1000,2),"")</f>
        <v/>
      </c>
      <c r="H50" s="125" t="str">
        <f aca="false">IF(B50&lt;&gt;"",IF('Νέα ΦΣ'!O50="ΝΑΙ",ROUND(0.85*F50*'Γενικά Δεδομένα'!$I$6*365/1000,2),ROUND(F50*'Γενικά Δεδομένα'!$I$6*365/1000,2)),"")</f>
        <v/>
      </c>
      <c r="I50" s="126" t="str">
        <f aca="false">IF(B50&lt;&gt;"",ROUND('Συμβατικά ΦΣ'!H50*'Γενικά Δεδομένα'!$I$9,2),"")</f>
        <v/>
      </c>
      <c r="J50" s="125" t="str">
        <f aca="false">IF(B50&lt;&gt;"",ROUND(('Νέα ΦΣ'!I50+'Νέα ΦΣ'!J50)*'Νέα ΦΣ'!N50,2),"")</f>
        <v/>
      </c>
      <c r="K50" s="125" t="str">
        <f aca="false">IF(B50&lt;&gt;"",ROUND(Βραχίονες!F50*'Γενικά Δεδομένα'!$I$10,2),"")</f>
        <v/>
      </c>
      <c r="L50" s="125" t="str">
        <f aca="false">IF(B50&lt;&gt;"",ROUND((Βραχίονες!F50+Βραχίονες!G50)*'Γενικά Δεδομένα'!$I$11,2),"")</f>
        <v/>
      </c>
      <c r="M50" s="127"/>
    </row>
    <row r="51" customFormat="false" ht="30" hidden="false" customHeight="true" outlineLevel="0" collapsed="false">
      <c r="B51" s="123" t="str">
        <f aca="false">IF('Συμβατικά ΦΣ'!B51&lt;&gt;"",'Συμβατικά ΦΣ'!B51,"")</f>
        <v/>
      </c>
      <c r="C51" s="124" t="str">
        <f aca="false">IF(B51&lt;&gt;"",'Νέα ΦΣ'!C51,"")</f>
        <v/>
      </c>
      <c r="D51" s="124" t="str">
        <f aca="false">IF(B51&lt;&gt;"",Βραχίονες!D51,"")</f>
        <v/>
      </c>
      <c r="E51" s="125" t="str">
        <f aca="false">IF(B51&lt;&gt;"",ROUND('Συμβατικά ΦΣ'!H51*'Συμβατικά ΦΣ'!J51,2),"")</f>
        <v/>
      </c>
      <c r="F51" s="125" t="str">
        <f aca="false">IF(B51&lt;&gt;"",ROUND('Νέα ΦΣ'!I51*'Νέα ΦΣ'!M51,2),"")</f>
        <v/>
      </c>
      <c r="G51" s="125" t="str">
        <f aca="false">IF(B51&lt;&gt;"",ROUND('Συμβατικά ΦΣ'!L51*'Συμβατικά ΦΣ'!J51*'Γενικά Δεδομένα'!$I$6*365/1000,2),"")</f>
        <v/>
      </c>
      <c r="H51" s="125" t="str">
        <f aca="false">IF(B51&lt;&gt;"",IF('Νέα ΦΣ'!O51="ΝΑΙ",ROUND(0.85*F51*'Γενικά Δεδομένα'!$I$6*365/1000,2),ROUND(F51*'Γενικά Δεδομένα'!$I$6*365/1000,2)),"")</f>
        <v/>
      </c>
      <c r="I51" s="126" t="str">
        <f aca="false">IF(B51&lt;&gt;"",ROUND('Συμβατικά ΦΣ'!H51*'Γενικά Δεδομένα'!$I$9,2),"")</f>
        <v/>
      </c>
      <c r="J51" s="125" t="str">
        <f aca="false">IF(B51&lt;&gt;"",ROUND(('Νέα ΦΣ'!I51+'Νέα ΦΣ'!J51)*'Νέα ΦΣ'!N51,2),"")</f>
        <v/>
      </c>
      <c r="K51" s="125" t="str">
        <f aca="false">IF(B51&lt;&gt;"",ROUND(Βραχίονες!F51*'Γενικά Δεδομένα'!$I$10,2),"")</f>
        <v/>
      </c>
      <c r="L51" s="125" t="str">
        <f aca="false">IF(B51&lt;&gt;"",ROUND((Βραχίονες!F51+Βραχίονες!G51)*'Γενικά Δεδομένα'!$I$11,2),"")</f>
        <v/>
      </c>
      <c r="M51" s="127"/>
    </row>
    <row r="52" customFormat="false" ht="30" hidden="false" customHeight="true" outlineLevel="0" collapsed="false">
      <c r="B52" s="123" t="str">
        <f aca="false">IF('Συμβατικά ΦΣ'!B52&lt;&gt;"",'Συμβατικά ΦΣ'!B52,"")</f>
        <v/>
      </c>
      <c r="C52" s="124" t="str">
        <f aca="false">IF(B52&lt;&gt;"",'Νέα ΦΣ'!C52,"")</f>
        <v/>
      </c>
      <c r="D52" s="124" t="str">
        <f aca="false">IF(B52&lt;&gt;"",Βραχίονες!D52,"")</f>
        <v/>
      </c>
      <c r="E52" s="125" t="str">
        <f aca="false">IF(B52&lt;&gt;"",ROUND('Συμβατικά ΦΣ'!H52*'Συμβατικά ΦΣ'!J52,2),"")</f>
        <v/>
      </c>
      <c r="F52" s="125" t="str">
        <f aca="false">IF(B52&lt;&gt;"",ROUND('Νέα ΦΣ'!I52*'Νέα ΦΣ'!M52,2),"")</f>
        <v/>
      </c>
      <c r="G52" s="125" t="str">
        <f aca="false">IF(B52&lt;&gt;"",ROUND('Συμβατικά ΦΣ'!L52*'Συμβατικά ΦΣ'!J52*'Γενικά Δεδομένα'!$I$6*365/1000,2),"")</f>
        <v/>
      </c>
      <c r="H52" s="125" t="str">
        <f aca="false">IF(B52&lt;&gt;"",IF('Νέα ΦΣ'!O52="ΝΑΙ",ROUND(0.85*F52*'Γενικά Δεδομένα'!$I$6*365/1000,2),ROUND(F52*'Γενικά Δεδομένα'!$I$6*365/1000,2)),"")</f>
        <v/>
      </c>
      <c r="I52" s="126" t="str">
        <f aca="false">IF(B52&lt;&gt;"",ROUND('Συμβατικά ΦΣ'!H52*'Γενικά Δεδομένα'!$I$9,2),"")</f>
        <v/>
      </c>
      <c r="J52" s="125" t="str">
        <f aca="false">IF(B52&lt;&gt;"",ROUND(('Νέα ΦΣ'!I52+'Νέα ΦΣ'!J52)*'Νέα ΦΣ'!N52,2),"")</f>
        <v/>
      </c>
      <c r="K52" s="125" t="str">
        <f aca="false">IF(B52&lt;&gt;"",ROUND(Βραχίονες!F52*'Γενικά Δεδομένα'!$I$10,2),"")</f>
        <v/>
      </c>
      <c r="L52" s="125" t="str">
        <f aca="false">IF(B52&lt;&gt;"",ROUND((Βραχίονες!F52+Βραχίονες!G52)*'Γενικά Δεδομένα'!$I$11,2),"")</f>
        <v/>
      </c>
      <c r="M52" s="127"/>
    </row>
    <row r="53" customFormat="false" ht="30" hidden="false" customHeight="true" outlineLevel="0" collapsed="false">
      <c r="B53" s="123" t="str">
        <f aca="false">IF('Συμβατικά ΦΣ'!B53&lt;&gt;"",'Συμβατικά ΦΣ'!B53,"")</f>
        <v/>
      </c>
      <c r="C53" s="124" t="str">
        <f aca="false">IF(B53&lt;&gt;"",'Νέα ΦΣ'!C53,"")</f>
        <v/>
      </c>
      <c r="D53" s="124" t="str">
        <f aca="false">IF(B53&lt;&gt;"",Βραχίονες!D53,"")</f>
        <v/>
      </c>
      <c r="E53" s="125" t="str">
        <f aca="false">IF(B53&lt;&gt;"",ROUND('Συμβατικά ΦΣ'!H53*'Συμβατικά ΦΣ'!J53,2),"")</f>
        <v/>
      </c>
      <c r="F53" s="125" t="str">
        <f aca="false">IF(B53&lt;&gt;"",ROUND('Νέα ΦΣ'!I53*'Νέα ΦΣ'!M53,2),"")</f>
        <v/>
      </c>
      <c r="G53" s="125" t="str">
        <f aca="false">IF(B53&lt;&gt;"",ROUND('Συμβατικά ΦΣ'!L53*'Συμβατικά ΦΣ'!J53*'Γενικά Δεδομένα'!$I$6*365/1000,2),"")</f>
        <v/>
      </c>
      <c r="H53" s="125" t="str">
        <f aca="false">IF(B53&lt;&gt;"",IF('Νέα ΦΣ'!O53="ΝΑΙ",ROUND(0.85*F53*'Γενικά Δεδομένα'!$I$6*365/1000,2),ROUND(F53*'Γενικά Δεδομένα'!$I$6*365/1000,2)),"")</f>
        <v/>
      </c>
      <c r="I53" s="126" t="str">
        <f aca="false">IF(B53&lt;&gt;"",ROUND('Συμβατικά ΦΣ'!H53*'Γενικά Δεδομένα'!$I$9,2),"")</f>
        <v/>
      </c>
      <c r="J53" s="125" t="str">
        <f aca="false">IF(B53&lt;&gt;"",ROUND(('Νέα ΦΣ'!I53+'Νέα ΦΣ'!J53)*'Νέα ΦΣ'!N53,2),"")</f>
        <v/>
      </c>
      <c r="K53" s="125" t="str">
        <f aca="false">IF(B53&lt;&gt;"",ROUND(Βραχίονες!F53*'Γενικά Δεδομένα'!$I$10,2),"")</f>
        <v/>
      </c>
      <c r="L53" s="125" t="str">
        <f aca="false">IF(B53&lt;&gt;"",ROUND((Βραχίονες!F53+Βραχίονες!G53)*'Γενικά Δεδομένα'!$I$11,2),"")</f>
        <v/>
      </c>
      <c r="M53" s="127"/>
    </row>
    <row r="54" customFormat="false" ht="30" hidden="false" customHeight="true" outlineLevel="0" collapsed="false">
      <c r="B54" s="123" t="str">
        <f aca="false">IF('Συμβατικά ΦΣ'!B54&lt;&gt;"",'Συμβατικά ΦΣ'!B54,"")</f>
        <v/>
      </c>
      <c r="C54" s="124" t="str">
        <f aca="false">IF(B54&lt;&gt;"",'Νέα ΦΣ'!C54,"")</f>
        <v/>
      </c>
      <c r="D54" s="124" t="str">
        <f aca="false">IF(B54&lt;&gt;"",Βραχίονες!D54,"")</f>
        <v/>
      </c>
      <c r="E54" s="125" t="str">
        <f aca="false">IF(B54&lt;&gt;"",ROUND('Συμβατικά ΦΣ'!H54*'Συμβατικά ΦΣ'!J54,2),"")</f>
        <v/>
      </c>
      <c r="F54" s="125" t="str">
        <f aca="false">IF(B54&lt;&gt;"",ROUND('Νέα ΦΣ'!I54*'Νέα ΦΣ'!M54,2),"")</f>
        <v/>
      </c>
      <c r="G54" s="125" t="str">
        <f aca="false">IF(B54&lt;&gt;"",ROUND('Συμβατικά ΦΣ'!L54*'Συμβατικά ΦΣ'!J54*'Γενικά Δεδομένα'!$I$6*365/1000,2),"")</f>
        <v/>
      </c>
      <c r="H54" s="125" t="str">
        <f aca="false">IF(B54&lt;&gt;"",IF('Νέα ΦΣ'!O54="ΝΑΙ",ROUND(0.85*F54*'Γενικά Δεδομένα'!$I$6*365/1000,2),ROUND(F54*'Γενικά Δεδομένα'!$I$6*365/1000,2)),"")</f>
        <v/>
      </c>
      <c r="I54" s="126" t="str">
        <f aca="false">IF(B54&lt;&gt;"",ROUND('Συμβατικά ΦΣ'!H54*'Γενικά Δεδομένα'!$I$9,2),"")</f>
        <v/>
      </c>
      <c r="J54" s="125" t="str">
        <f aca="false">IF(B54&lt;&gt;"",ROUND(('Νέα ΦΣ'!I54+'Νέα ΦΣ'!J54)*'Νέα ΦΣ'!N54,2),"")</f>
        <v/>
      </c>
      <c r="K54" s="125" t="str">
        <f aca="false">IF(B54&lt;&gt;"",ROUND(Βραχίονες!F54*'Γενικά Δεδομένα'!$I$10,2),"")</f>
        <v/>
      </c>
      <c r="L54" s="125" t="str">
        <f aca="false">IF(B54&lt;&gt;"",ROUND((Βραχίονες!F54+Βραχίονες!G54)*'Γενικά Δεδομένα'!$I$11,2),"")</f>
        <v/>
      </c>
      <c r="M54" s="127"/>
    </row>
    <row r="55" customFormat="false" ht="30" hidden="false" customHeight="true" outlineLevel="0" collapsed="false">
      <c r="B55" s="123" t="str">
        <f aca="false">IF('Συμβατικά ΦΣ'!B55&lt;&gt;"",'Συμβατικά ΦΣ'!B55,"")</f>
        <v/>
      </c>
      <c r="C55" s="124" t="str">
        <f aca="false">IF(B55&lt;&gt;"",'Νέα ΦΣ'!C55,"")</f>
        <v/>
      </c>
      <c r="D55" s="124" t="str">
        <f aca="false">IF(B55&lt;&gt;"",Βραχίονες!D55,"")</f>
        <v/>
      </c>
      <c r="E55" s="125" t="str">
        <f aca="false">IF(B55&lt;&gt;"",ROUND('Συμβατικά ΦΣ'!H55*'Συμβατικά ΦΣ'!J55,2),"")</f>
        <v/>
      </c>
      <c r="F55" s="125" t="str">
        <f aca="false">IF(B55&lt;&gt;"",ROUND('Νέα ΦΣ'!I55*'Νέα ΦΣ'!M55,2),"")</f>
        <v/>
      </c>
      <c r="G55" s="125" t="str">
        <f aca="false">IF(B55&lt;&gt;"",ROUND('Συμβατικά ΦΣ'!L55*'Συμβατικά ΦΣ'!J55*'Γενικά Δεδομένα'!$I$6*365/1000,2),"")</f>
        <v/>
      </c>
      <c r="H55" s="125" t="str">
        <f aca="false">IF(B55&lt;&gt;"",IF('Νέα ΦΣ'!O55="ΝΑΙ",ROUND(0.85*F55*'Γενικά Δεδομένα'!$I$6*365/1000,2),ROUND(F55*'Γενικά Δεδομένα'!$I$6*365/1000,2)),"")</f>
        <v/>
      </c>
      <c r="I55" s="126" t="str">
        <f aca="false">IF(B55&lt;&gt;"",ROUND('Συμβατικά ΦΣ'!H55*'Γενικά Δεδομένα'!$I$9,2),"")</f>
        <v/>
      </c>
      <c r="J55" s="125" t="str">
        <f aca="false">IF(B55&lt;&gt;"",ROUND(('Νέα ΦΣ'!I55+'Νέα ΦΣ'!J55)*'Νέα ΦΣ'!N55,2),"")</f>
        <v/>
      </c>
      <c r="K55" s="125" t="str">
        <f aca="false">IF(B55&lt;&gt;"",ROUND(Βραχίονες!F55*'Γενικά Δεδομένα'!$I$10,2),"")</f>
        <v/>
      </c>
      <c r="L55" s="125" t="str">
        <f aca="false">IF(B55&lt;&gt;"",ROUND((Βραχίονες!F55+Βραχίονες!G55)*'Γενικά Δεδομένα'!$I$11,2),"")</f>
        <v/>
      </c>
      <c r="M55" s="127"/>
    </row>
    <row r="56" customFormat="false" ht="30" hidden="false" customHeight="true" outlineLevel="0" collapsed="false">
      <c r="B56" s="123" t="str">
        <f aca="false">IF('Συμβατικά ΦΣ'!B56&lt;&gt;"",'Συμβατικά ΦΣ'!B56,"")</f>
        <v/>
      </c>
      <c r="C56" s="124" t="str">
        <f aca="false">IF(B56&lt;&gt;"",'Νέα ΦΣ'!C56,"")</f>
        <v/>
      </c>
      <c r="D56" s="124" t="str">
        <f aca="false">IF(B56&lt;&gt;"",Βραχίονες!D56,"")</f>
        <v/>
      </c>
      <c r="E56" s="125" t="str">
        <f aca="false">IF(B56&lt;&gt;"",ROUND('Συμβατικά ΦΣ'!H56*'Συμβατικά ΦΣ'!J56,2),"")</f>
        <v/>
      </c>
      <c r="F56" s="125" t="str">
        <f aca="false">IF(B56&lt;&gt;"",ROUND('Νέα ΦΣ'!I56*'Νέα ΦΣ'!M56,2),"")</f>
        <v/>
      </c>
      <c r="G56" s="125" t="str">
        <f aca="false">IF(B56&lt;&gt;"",ROUND('Συμβατικά ΦΣ'!L56*'Συμβατικά ΦΣ'!J56*'Γενικά Δεδομένα'!$I$6*365/1000,2),"")</f>
        <v/>
      </c>
      <c r="H56" s="125" t="str">
        <f aca="false">IF(B56&lt;&gt;"",IF('Νέα ΦΣ'!O56="ΝΑΙ",ROUND(0.85*F56*'Γενικά Δεδομένα'!$I$6*365/1000,2),ROUND(F56*'Γενικά Δεδομένα'!$I$6*365/1000,2)),"")</f>
        <v/>
      </c>
      <c r="I56" s="126" t="str">
        <f aca="false">IF(B56&lt;&gt;"",ROUND('Συμβατικά ΦΣ'!H56*'Γενικά Δεδομένα'!$I$9,2),"")</f>
        <v/>
      </c>
      <c r="J56" s="125" t="str">
        <f aca="false">IF(B56&lt;&gt;"",ROUND(('Νέα ΦΣ'!I56+'Νέα ΦΣ'!J56)*'Νέα ΦΣ'!N56,2),"")</f>
        <v/>
      </c>
      <c r="K56" s="125" t="str">
        <f aca="false">IF(B56&lt;&gt;"",ROUND(Βραχίονες!F56*'Γενικά Δεδομένα'!$I$10,2),"")</f>
        <v/>
      </c>
      <c r="L56" s="125" t="str">
        <f aca="false">IF(B56&lt;&gt;"",ROUND((Βραχίονες!F56+Βραχίονες!G56)*'Γενικά Δεδομένα'!$I$11,2),"")</f>
        <v/>
      </c>
      <c r="M56" s="127"/>
    </row>
    <row r="57" customFormat="false" ht="30" hidden="false" customHeight="true" outlineLevel="0" collapsed="false">
      <c r="B57" s="123" t="str">
        <f aca="false">IF('Συμβατικά ΦΣ'!B57&lt;&gt;"",'Συμβατικά ΦΣ'!B57,"")</f>
        <v/>
      </c>
      <c r="C57" s="124" t="str">
        <f aca="false">IF(B57&lt;&gt;"",'Νέα ΦΣ'!C57,"")</f>
        <v/>
      </c>
      <c r="D57" s="124" t="str">
        <f aca="false">IF(B57&lt;&gt;"",Βραχίονες!D57,"")</f>
        <v/>
      </c>
      <c r="E57" s="125" t="str">
        <f aca="false">IF(B57&lt;&gt;"",ROUND('Συμβατικά ΦΣ'!H57*'Συμβατικά ΦΣ'!J57,2),"")</f>
        <v/>
      </c>
      <c r="F57" s="125" t="str">
        <f aca="false">IF(B57&lt;&gt;"",ROUND('Νέα ΦΣ'!I57*'Νέα ΦΣ'!M57,2),"")</f>
        <v/>
      </c>
      <c r="G57" s="125" t="str">
        <f aca="false">IF(B57&lt;&gt;"",ROUND('Συμβατικά ΦΣ'!L57*'Συμβατικά ΦΣ'!J57*'Γενικά Δεδομένα'!$I$6*365/1000,2),"")</f>
        <v/>
      </c>
      <c r="H57" s="125" t="str">
        <f aca="false">IF(B57&lt;&gt;"",IF('Νέα ΦΣ'!O57="ΝΑΙ",ROUND(0.85*F57*'Γενικά Δεδομένα'!$I$6*365/1000,2),ROUND(F57*'Γενικά Δεδομένα'!$I$6*365/1000,2)),"")</f>
        <v/>
      </c>
      <c r="I57" s="126" t="str">
        <f aca="false">IF(B57&lt;&gt;"",ROUND('Συμβατικά ΦΣ'!H57*'Γενικά Δεδομένα'!$I$9,2),"")</f>
        <v/>
      </c>
      <c r="J57" s="125" t="str">
        <f aca="false">IF(B57&lt;&gt;"",ROUND(('Νέα ΦΣ'!I57+'Νέα ΦΣ'!J57)*'Νέα ΦΣ'!N57,2),"")</f>
        <v/>
      </c>
      <c r="K57" s="125" t="str">
        <f aca="false">IF(B57&lt;&gt;"",ROUND(Βραχίονες!F57*'Γενικά Δεδομένα'!$I$10,2),"")</f>
        <v/>
      </c>
      <c r="L57" s="125" t="str">
        <f aca="false">IF(B57&lt;&gt;"",ROUND((Βραχίονες!F57+Βραχίονες!G57)*'Γενικά Δεδομένα'!$I$11,2),"")</f>
        <v/>
      </c>
      <c r="M57" s="127"/>
    </row>
    <row r="58" customFormat="false" ht="30" hidden="false" customHeight="true" outlineLevel="0" collapsed="false">
      <c r="B58" s="123" t="str">
        <f aca="false">IF('Συμβατικά ΦΣ'!B58&lt;&gt;"",'Συμβατικά ΦΣ'!B58,"")</f>
        <v/>
      </c>
      <c r="C58" s="124" t="str">
        <f aca="false">IF(B58&lt;&gt;"",'Νέα ΦΣ'!C58,"")</f>
        <v/>
      </c>
      <c r="D58" s="124" t="str">
        <f aca="false">IF(B58&lt;&gt;"",Βραχίονες!D58,"")</f>
        <v/>
      </c>
      <c r="E58" s="125" t="str">
        <f aca="false">IF(B58&lt;&gt;"",ROUND('Συμβατικά ΦΣ'!H58*'Συμβατικά ΦΣ'!J58,2),"")</f>
        <v/>
      </c>
      <c r="F58" s="125" t="str">
        <f aca="false">IF(B58&lt;&gt;"",ROUND('Νέα ΦΣ'!I58*'Νέα ΦΣ'!M58,2),"")</f>
        <v/>
      </c>
      <c r="G58" s="125" t="str">
        <f aca="false">IF(B58&lt;&gt;"",ROUND('Συμβατικά ΦΣ'!L58*'Συμβατικά ΦΣ'!J58*'Γενικά Δεδομένα'!$I$6*365/1000,2),"")</f>
        <v/>
      </c>
      <c r="H58" s="125" t="str">
        <f aca="false">IF(B58&lt;&gt;"",IF('Νέα ΦΣ'!O58="ΝΑΙ",ROUND(0.85*F58*'Γενικά Δεδομένα'!$I$6*365/1000,2),ROUND(F58*'Γενικά Δεδομένα'!$I$6*365/1000,2)),"")</f>
        <v/>
      </c>
      <c r="I58" s="126" t="str">
        <f aca="false">IF(B58&lt;&gt;"",ROUND('Συμβατικά ΦΣ'!H58*'Γενικά Δεδομένα'!$I$9,2),"")</f>
        <v/>
      </c>
      <c r="J58" s="125" t="str">
        <f aca="false">IF(B58&lt;&gt;"",ROUND(('Νέα ΦΣ'!I58+'Νέα ΦΣ'!J58)*'Νέα ΦΣ'!N58,2),"")</f>
        <v/>
      </c>
      <c r="K58" s="125" t="str">
        <f aca="false">IF(B58&lt;&gt;"",ROUND(Βραχίονες!F58*'Γενικά Δεδομένα'!$I$10,2),"")</f>
        <v/>
      </c>
      <c r="L58" s="125" t="str">
        <f aca="false">IF(B58&lt;&gt;"",ROUND((Βραχίονες!F58+Βραχίονες!G58)*'Γενικά Δεδομένα'!$I$11,2),"")</f>
        <v/>
      </c>
      <c r="M58" s="127"/>
    </row>
    <row r="59" customFormat="false" ht="30" hidden="false" customHeight="true" outlineLevel="0" collapsed="false">
      <c r="B59" s="123" t="str">
        <f aca="false">IF('Συμβατικά ΦΣ'!B59&lt;&gt;"",'Συμβατικά ΦΣ'!B59,"")</f>
        <v/>
      </c>
      <c r="C59" s="124" t="str">
        <f aca="false">IF(B59&lt;&gt;"",'Νέα ΦΣ'!C59,"")</f>
        <v/>
      </c>
      <c r="D59" s="124" t="str">
        <f aca="false">IF(B59&lt;&gt;"",Βραχίονες!D59,"")</f>
        <v/>
      </c>
      <c r="E59" s="125" t="str">
        <f aca="false">IF(B59&lt;&gt;"",ROUND('Συμβατικά ΦΣ'!H59*'Συμβατικά ΦΣ'!J59,2),"")</f>
        <v/>
      </c>
      <c r="F59" s="125" t="str">
        <f aca="false">IF(B59&lt;&gt;"",ROUND('Νέα ΦΣ'!I59*'Νέα ΦΣ'!M59,2),"")</f>
        <v/>
      </c>
      <c r="G59" s="125" t="str">
        <f aca="false">IF(B59&lt;&gt;"",ROUND('Συμβατικά ΦΣ'!L59*'Συμβατικά ΦΣ'!J59*'Γενικά Δεδομένα'!$I$6*365/1000,2),"")</f>
        <v/>
      </c>
      <c r="H59" s="125" t="str">
        <f aca="false">IF(B59&lt;&gt;"",IF('Νέα ΦΣ'!O59="ΝΑΙ",ROUND(0.85*F59*'Γενικά Δεδομένα'!$I$6*365/1000,2),ROUND(F59*'Γενικά Δεδομένα'!$I$6*365/1000,2)),"")</f>
        <v/>
      </c>
      <c r="I59" s="126" t="str">
        <f aca="false">IF(B59&lt;&gt;"",ROUND('Συμβατικά ΦΣ'!H59*'Γενικά Δεδομένα'!$I$9,2),"")</f>
        <v/>
      </c>
      <c r="J59" s="125" t="str">
        <f aca="false">IF(B59&lt;&gt;"",ROUND(('Νέα ΦΣ'!I59+'Νέα ΦΣ'!J59)*'Νέα ΦΣ'!N59,2),"")</f>
        <v/>
      </c>
      <c r="K59" s="125" t="str">
        <f aca="false">IF(B59&lt;&gt;"",ROUND(Βραχίονες!F59*'Γενικά Δεδομένα'!$I$10,2),"")</f>
        <v/>
      </c>
      <c r="L59" s="125" t="str">
        <f aca="false">IF(B59&lt;&gt;"",ROUND((Βραχίονες!F59+Βραχίονες!G59)*'Γενικά Δεδομένα'!$I$11,2),"")</f>
        <v/>
      </c>
      <c r="M59" s="127"/>
    </row>
    <row r="60" customFormat="false" ht="30" hidden="false" customHeight="true" outlineLevel="0" collapsed="false">
      <c r="B60" s="123" t="str">
        <f aca="false">IF('Συμβατικά ΦΣ'!B60&lt;&gt;"",'Συμβατικά ΦΣ'!B60,"")</f>
        <v/>
      </c>
      <c r="C60" s="124" t="str">
        <f aca="false">IF(B60&lt;&gt;"",'Νέα ΦΣ'!C60,"")</f>
        <v/>
      </c>
      <c r="D60" s="124" t="str">
        <f aca="false">IF(B60&lt;&gt;"",Βραχίονες!D60,"")</f>
        <v/>
      </c>
      <c r="E60" s="125" t="str">
        <f aca="false">IF(B60&lt;&gt;"",ROUND('Συμβατικά ΦΣ'!H60*'Συμβατικά ΦΣ'!J60,2),"")</f>
        <v/>
      </c>
      <c r="F60" s="125" t="str">
        <f aca="false">IF(B60&lt;&gt;"",ROUND('Νέα ΦΣ'!I60*'Νέα ΦΣ'!M60,2),"")</f>
        <v/>
      </c>
      <c r="G60" s="125" t="str">
        <f aca="false">IF(B60&lt;&gt;"",ROUND('Συμβατικά ΦΣ'!L60*'Συμβατικά ΦΣ'!J60*'Γενικά Δεδομένα'!$I$6*365/1000,2),"")</f>
        <v/>
      </c>
      <c r="H60" s="125" t="str">
        <f aca="false">IF(B60&lt;&gt;"",IF('Νέα ΦΣ'!O60="ΝΑΙ",ROUND(0.85*F60*'Γενικά Δεδομένα'!$I$6*365/1000,2),ROUND(F60*'Γενικά Δεδομένα'!$I$6*365/1000,2)),"")</f>
        <v/>
      </c>
      <c r="I60" s="126" t="str">
        <f aca="false">IF(B60&lt;&gt;"",ROUND('Συμβατικά ΦΣ'!H60*'Γενικά Δεδομένα'!$I$9,2),"")</f>
        <v/>
      </c>
      <c r="J60" s="125" t="str">
        <f aca="false">IF(B60&lt;&gt;"",ROUND(('Νέα ΦΣ'!I60+'Νέα ΦΣ'!J60)*'Νέα ΦΣ'!N60,2),"")</f>
        <v/>
      </c>
      <c r="K60" s="125" t="str">
        <f aca="false">IF(B60&lt;&gt;"",ROUND(Βραχίονες!F60*'Γενικά Δεδομένα'!$I$10,2),"")</f>
        <v/>
      </c>
      <c r="L60" s="125" t="str">
        <f aca="false">IF(B60&lt;&gt;"",ROUND((Βραχίονες!F60+Βραχίονες!G60)*'Γενικά Δεδομένα'!$I$11,2),"")</f>
        <v/>
      </c>
      <c r="M60" s="127"/>
    </row>
    <row r="61" customFormat="false" ht="30" hidden="false" customHeight="true" outlineLevel="0" collapsed="false">
      <c r="B61" s="123" t="str">
        <f aca="false">IF('Συμβατικά ΦΣ'!B61&lt;&gt;"",'Συμβατικά ΦΣ'!B61,"")</f>
        <v/>
      </c>
      <c r="C61" s="124" t="str">
        <f aca="false">IF(B61&lt;&gt;"",'Νέα ΦΣ'!C61,"")</f>
        <v/>
      </c>
      <c r="D61" s="124" t="str">
        <f aca="false">IF(B61&lt;&gt;"",Βραχίονες!D61,"")</f>
        <v/>
      </c>
      <c r="E61" s="125" t="str">
        <f aca="false">IF(B61&lt;&gt;"",ROUND('Συμβατικά ΦΣ'!H61*'Συμβατικά ΦΣ'!J61,2),"")</f>
        <v/>
      </c>
      <c r="F61" s="125" t="str">
        <f aca="false">IF(B61&lt;&gt;"",ROUND('Νέα ΦΣ'!I61*'Νέα ΦΣ'!M61,2),"")</f>
        <v/>
      </c>
      <c r="G61" s="125" t="str">
        <f aca="false">IF(B61&lt;&gt;"",ROUND('Συμβατικά ΦΣ'!L61*'Συμβατικά ΦΣ'!J61*'Γενικά Δεδομένα'!$I$6*365/1000,2),"")</f>
        <v/>
      </c>
      <c r="H61" s="125" t="str">
        <f aca="false">IF(B61&lt;&gt;"",IF('Νέα ΦΣ'!O61="ΝΑΙ",ROUND(0.85*F61*'Γενικά Δεδομένα'!$I$6*365/1000,2),ROUND(F61*'Γενικά Δεδομένα'!$I$6*365/1000,2)),"")</f>
        <v/>
      </c>
      <c r="I61" s="126" t="str">
        <f aca="false">IF(B61&lt;&gt;"",ROUND('Συμβατικά ΦΣ'!H61*'Γενικά Δεδομένα'!$I$9,2),"")</f>
        <v/>
      </c>
      <c r="J61" s="125" t="str">
        <f aca="false">IF(B61&lt;&gt;"",ROUND(('Νέα ΦΣ'!I61+'Νέα ΦΣ'!J61)*'Νέα ΦΣ'!N61,2),"")</f>
        <v/>
      </c>
      <c r="K61" s="125" t="str">
        <f aca="false">IF(B61&lt;&gt;"",ROUND(Βραχίονες!F61*'Γενικά Δεδομένα'!$I$10,2),"")</f>
        <v/>
      </c>
      <c r="L61" s="125" t="str">
        <f aca="false">IF(B61&lt;&gt;"",ROUND((Βραχίονες!F61+Βραχίονες!G61)*'Γενικά Δεδομένα'!$I$11,2),"")</f>
        <v/>
      </c>
      <c r="M61" s="127"/>
    </row>
    <row r="62" customFormat="false" ht="30" hidden="false" customHeight="true" outlineLevel="0" collapsed="false">
      <c r="B62" s="123" t="str">
        <f aca="false">IF('Συμβατικά ΦΣ'!B62&lt;&gt;"",'Συμβατικά ΦΣ'!B62,"")</f>
        <v/>
      </c>
      <c r="C62" s="124" t="str">
        <f aca="false">IF(B62&lt;&gt;"",'Νέα ΦΣ'!C62,"")</f>
        <v/>
      </c>
      <c r="D62" s="124" t="str">
        <f aca="false">IF(B62&lt;&gt;"",Βραχίονες!D62,"")</f>
        <v/>
      </c>
      <c r="E62" s="125" t="str">
        <f aca="false">IF(B62&lt;&gt;"",ROUND('Συμβατικά ΦΣ'!H62*'Συμβατικά ΦΣ'!J62,2),"")</f>
        <v/>
      </c>
      <c r="F62" s="125" t="str">
        <f aca="false">IF(B62&lt;&gt;"",ROUND('Νέα ΦΣ'!I62*'Νέα ΦΣ'!M62,2),"")</f>
        <v/>
      </c>
      <c r="G62" s="125" t="str">
        <f aca="false">IF(B62&lt;&gt;"",ROUND('Συμβατικά ΦΣ'!L62*'Συμβατικά ΦΣ'!J62*'Γενικά Δεδομένα'!$I$6*365/1000,2),"")</f>
        <v/>
      </c>
      <c r="H62" s="125" t="str">
        <f aca="false">IF(B62&lt;&gt;"",IF('Νέα ΦΣ'!O62="ΝΑΙ",ROUND(0.85*F62*'Γενικά Δεδομένα'!$I$6*365/1000,2),ROUND(F62*'Γενικά Δεδομένα'!$I$6*365/1000,2)),"")</f>
        <v/>
      </c>
      <c r="I62" s="126" t="str">
        <f aca="false">IF(B62&lt;&gt;"",ROUND('Συμβατικά ΦΣ'!H62*'Γενικά Δεδομένα'!$I$9,2),"")</f>
        <v/>
      </c>
      <c r="J62" s="125" t="str">
        <f aca="false">IF(B62&lt;&gt;"",ROUND(('Νέα ΦΣ'!I62+'Νέα ΦΣ'!J62)*'Νέα ΦΣ'!N62,2),"")</f>
        <v/>
      </c>
      <c r="K62" s="125" t="str">
        <f aca="false">IF(B62&lt;&gt;"",ROUND(Βραχίονες!F62*'Γενικά Δεδομένα'!$I$10,2),"")</f>
        <v/>
      </c>
      <c r="L62" s="125" t="str">
        <f aca="false">IF(B62&lt;&gt;"",ROUND((Βραχίονες!F62+Βραχίονες!G62)*'Γενικά Δεδομένα'!$I$11,2),"")</f>
        <v/>
      </c>
      <c r="M62" s="127"/>
    </row>
    <row r="63" customFormat="false" ht="30" hidden="false" customHeight="true" outlineLevel="0" collapsed="false">
      <c r="B63" s="123" t="str">
        <f aca="false">IF('Συμβατικά ΦΣ'!B63&lt;&gt;"",'Συμβατικά ΦΣ'!B63,"")</f>
        <v/>
      </c>
      <c r="C63" s="124" t="str">
        <f aca="false">IF(B63&lt;&gt;"",'Νέα ΦΣ'!C63,"")</f>
        <v/>
      </c>
      <c r="D63" s="124" t="str">
        <f aca="false">IF(B63&lt;&gt;"",Βραχίονες!D63,"")</f>
        <v/>
      </c>
      <c r="E63" s="125" t="str">
        <f aca="false">IF(B63&lt;&gt;"",ROUND('Συμβατικά ΦΣ'!H63*'Συμβατικά ΦΣ'!J63,2),"")</f>
        <v/>
      </c>
      <c r="F63" s="125" t="str">
        <f aca="false">IF(B63&lt;&gt;"",ROUND('Νέα ΦΣ'!I63*'Νέα ΦΣ'!M63,2),"")</f>
        <v/>
      </c>
      <c r="G63" s="125" t="str">
        <f aca="false">IF(B63&lt;&gt;"",ROUND('Συμβατικά ΦΣ'!L63*'Συμβατικά ΦΣ'!J63*'Γενικά Δεδομένα'!$I$6*365/1000,2),"")</f>
        <v/>
      </c>
      <c r="H63" s="125" t="str">
        <f aca="false">IF(B63&lt;&gt;"",IF('Νέα ΦΣ'!O63="ΝΑΙ",ROUND(0.85*F63*'Γενικά Δεδομένα'!$I$6*365/1000,2),ROUND(F63*'Γενικά Δεδομένα'!$I$6*365/1000,2)),"")</f>
        <v/>
      </c>
      <c r="I63" s="126" t="str">
        <f aca="false">IF(B63&lt;&gt;"",ROUND('Συμβατικά ΦΣ'!H63*'Γενικά Δεδομένα'!$I$9,2),"")</f>
        <v/>
      </c>
      <c r="J63" s="125" t="str">
        <f aca="false">IF(B63&lt;&gt;"",ROUND(('Νέα ΦΣ'!I63+'Νέα ΦΣ'!J63)*'Νέα ΦΣ'!N63,2),"")</f>
        <v/>
      </c>
      <c r="K63" s="125" t="str">
        <f aca="false">IF(B63&lt;&gt;"",ROUND(Βραχίονες!F63*'Γενικά Δεδομένα'!$I$10,2),"")</f>
        <v/>
      </c>
      <c r="L63" s="125" t="str">
        <f aca="false">IF(B63&lt;&gt;"",ROUND((Βραχίονες!F63+Βραχίονες!G63)*'Γενικά Δεδομένα'!$I$11,2),"")</f>
        <v/>
      </c>
      <c r="M63" s="127"/>
    </row>
    <row r="64" customFormat="false" ht="30" hidden="false" customHeight="true" outlineLevel="0" collapsed="false">
      <c r="B64" s="123" t="str">
        <f aca="false">IF('Συμβατικά ΦΣ'!B64&lt;&gt;"",'Συμβατικά ΦΣ'!B64,"")</f>
        <v/>
      </c>
      <c r="C64" s="124" t="str">
        <f aca="false">IF(B64&lt;&gt;"",'Νέα ΦΣ'!C64,"")</f>
        <v/>
      </c>
      <c r="D64" s="124" t="str">
        <f aca="false">IF(B64&lt;&gt;"",Βραχίονες!D64,"")</f>
        <v/>
      </c>
      <c r="E64" s="125" t="str">
        <f aca="false">IF(B64&lt;&gt;"",ROUND('Συμβατικά ΦΣ'!H64*'Συμβατικά ΦΣ'!J64,2),"")</f>
        <v/>
      </c>
      <c r="F64" s="125" t="str">
        <f aca="false">IF(B64&lt;&gt;"",ROUND('Νέα ΦΣ'!I64*'Νέα ΦΣ'!M64,2),"")</f>
        <v/>
      </c>
      <c r="G64" s="125" t="str">
        <f aca="false">IF(B64&lt;&gt;"",ROUND('Συμβατικά ΦΣ'!L64*'Συμβατικά ΦΣ'!J64*'Γενικά Δεδομένα'!$I$6*365/1000,2),"")</f>
        <v/>
      </c>
      <c r="H64" s="125" t="str">
        <f aca="false">IF(B64&lt;&gt;"",IF('Νέα ΦΣ'!O64="ΝΑΙ",ROUND(0.85*F64*'Γενικά Δεδομένα'!$I$6*365/1000,2),ROUND(F64*'Γενικά Δεδομένα'!$I$6*365/1000,2)),"")</f>
        <v/>
      </c>
      <c r="I64" s="126" t="str">
        <f aca="false">IF(B64&lt;&gt;"",ROUND('Συμβατικά ΦΣ'!H64*'Γενικά Δεδομένα'!$I$9,2),"")</f>
        <v/>
      </c>
      <c r="J64" s="125" t="str">
        <f aca="false">IF(B64&lt;&gt;"",ROUND(('Νέα ΦΣ'!I64+'Νέα ΦΣ'!J64)*'Νέα ΦΣ'!N64,2),"")</f>
        <v/>
      </c>
      <c r="K64" s="125" t="str">
        <f aca="false">IF(B64&lt;&gt;"",ROUND(Βραχίονες!F64*'Γενικά Δεδομένα'!$I$10,2),"")</f>
        <v/>
      </c>
      <c r="L64" s="125" t="str">
        <f aca="false">IF(B64&lt;&gt;"",ROUND((Βραχίονες!F64+Βραχίονες!G64)*'Γενικά Δεδομένα'!$I$11,2),"")</f>
        <v/>
      </c>
      <c r="M64" s="127"/>
    </row>
    <row r="65" customFormat="false" ht="30" hidden="false" customHeight="true" outlineLevel="0" collapsed="false">
      <c r="B65" s="123" t="str">
        <f aca="false">IF('Συμβατικά ΦΣ'!B65&lt;&gt;"",'Συμβατικά ΦΣ'!B65,"")</f>
        <v/>
      </c>
      <c r="C65" s="124" t="str">
        <f aca="false">IF(B65&lt;&gt;"",'Νέα ΦΣ'!C65,"")</f>
        <v/>
      </c>
      <c r="D65" s="124" t="str">
        <f aca="false">IF(B65&lt;&gt;"",Βραχίονες!D65,"")</f>
        <v/>
      </c>
      <c r="E65" s="125" t="str">
        <f aca="false">IF(B65&lt;&gt;"",ROUND('Συμβατικά ΦΣ'!H65*'Συμβατικά ΦΣ'!J65,2),"")</f>
        <v/>
      </c>
      <c r="F65" s="125" t="str">
        <f aca="false">IF(B65&lt;&gt;"",ROUND('Νέα ΦΣ'!I65*'Νέα ΦΣ'!M65,2),"")</f>
        <v/>
      </c>
      <c r="G65" s="125" t="str">
        <f aca="false">IF(B65&lt;&gt;"",ROUND('Συμβατικά ΦΣ'!L65*'Συμβατικά ΦΣ'!J65*'Γενικά Δεδομένα'!$I$6*365/1000,2),"")</f>
        <v/>
      </c>
      <c r="H65" s="125" t="str">
        <f aca="false">IF(B65&lt;&gt;"",IF('Νέα ΦΣ'!O65="ΝΑΙ",ROUND(0.85*F65*'Γενικά Δεδομένα'!$I$6*365/1000,2),ROUND(F65*'Γενικά Δεδομένα'!$I$6*365/1000,2)),"")</f>
        <v/>
      </c>
      <c r="I65" s="126" t="str">
        <f aca="false">IF(B65&lt;&gt;"",ROUND('Συμβατικά ΦΣ'!H65*'Γενικά Δεδομένα'!$I$9,2),"")</f>
        <v/>
      </c>
      <c r="J65" s="125" t="str">
        <f aca="false">IF(B65&lt;&gt;"",ROUND(('Νέα ΦΣ'!I65+'Νέα ΦΣ'!J65)*'Νέα ΦΣ'!N65,2),"")</f>
        <v/>
      </c>
      <c r="K65" s="125" t="str">
        <f aca="false">IF(B65&lt;&gt;"",ROUND(Βραχίονες!F65*'Γενικά Δεδομένα'!$I$10,2),"")</f>
        <v/>
      </c>
      <c r="L65" s="125" t="str">
        <f aca="false">IF(B65&lt;&gt;"",ROUND((Βραχίονες!F65+Βραχίονες!G65)*'Γενικά Δεδομένα'!$I$11,2),"")</f>
        <v/>
      </c>
      <c r="M65" s="127"/>
    </row>
    <row r="66" customFormat="false" ht="30" hidden="false" customHeight="true" outlineLevel="0" collapsed="false">
      <c r="B66" s="123" t="str">
        <f aca="false">IF('Συμβατικά ΦΣ'!B66&lt;&gt;"",'Συμβατικά ΦΣ'!B66,"")</f>
        <v/>
      </c>
      <c r="C66" s="124" t="str">
        <f aca="false">IF(B66&lt;&gt;"",'Νέα ΦΣ'!C66,"")</f>
        <v/>
      </c>
      <c r="D66" s="124" t="str">
        <f aca="false">IF(B66&lt;&gt;"",Βραχίονες!D66,"")</f>
        <v/>
      </c>
      <c r="E66" s="125" t="str">
        <f aca="false">IF(B66&lt;&gt;"",ROUND('Συμβατικά ΦΣ'!H66*'Συμβατικά ΦΣ'!J66,2),"")</f>
        <v/>
      </c>
      <c r="F66" s="125" t="str">
        <f aca="false">IF(B66&lt;&gt;"",ROUND('Νέα ΦΣ'!I66*'Νέα ΦΣ'!M66,2),"")</f>
        <v/>
      </c>
      <c r="G66" s="125" t="str">
        <f aca="false">IF(B66&lt;&gt;"",ROUND('Συμβατικά ΦΣ'!L66*'Συμβατικά ΦΣ'!J66*'Γενικά Δεδομένα'!$I$6*365/1000,2),"")</f>
        <v/>
      </c>
      <c r="H66" s="125" t="str">
        <f aca="false">IF(B66&lt;&gt;"",IF('Νέα ΦΣ'!O66="ΝΑΙ",ROUND(0.85*F66*'Γενικά Δεδομένα'!$I$6*365/1000,2),ROUND(F66*'Γενικά Δεδομένα'!$I$6*365/1000,2)),"")</f>
        <v/>
      </c>
      <c r="I66" s="126" t="str">
        <f aca="false">IF(B66&lt;&gt;"",ROUND('Συμβατικά ΦΣ'!H66*'Γενικά Δεδομένα'!$I$9,2),"")</f>
        <v/>
      </c>
      <c r="J66" s="125" t="str">
        <f aca="false">IF(B66&lt;&gt;"",ROUND(('Νέα ΦΣ'!I66+'Νέα ΦΣ'!J66)*'Νέα ΦΣ'!N66,2),"")</f>
        <v/>
      </c>
      <c r="K66" s="125" t="str">
        <f aca="false">IF(B66&lt;&gt;"",ROUND(Βραχίονες!F66*'Γενικά Δεδομένα'!$I$10,2),"")</f>
        <v/>
      </c>
      <c r="L66" s="125" t="str">
        <f aca="false">IF(B66&lt;&gt;"",ROUND((Βραχίονες!F66+Βραχίονες!G66)*'Γενικά Δεδομένα'!$I$11,2),"")</f>
        <v/>
      </c>
      <c r="M66" s="127"/>
    </row>
    <row r="67" customFormat="false" ht="30" hidden="false" customHeight="true" outlineLevel="0" collapsed="false">
      <c r="B67" s="123" t="str">
        <f aca="false">IF('Συμβατικά ΦΣ'!B67&lt;&gt;"",'Συμβατικά ΦΣ'!B67,"")</f>
        <v/>
      </c>
      <c r="C67" s="124" t="str">
        <f aca="false">IF(B67&lt;&gt;"",'Νέα ΦΣ'!C67,"")</f>
        <v/>
      </c>
      <c r="D67" s="124" t="str">
        <f aca="false">IF(B67&lt;&gt;"",Βραχίονες!D67,"")</f>
        <v/>
      </c>
      <c r="E67" s="125" t="str">
        <f aca="false">IF(B67&lt;&gt;"",ROUND('Συμβατικά ΦΣ'!H67*'Συμβατικά ΦΣ'!J67,2),"")</f>
        <v/>
      </c>
      <c r="F67" s="125" t="str">
        <f aca="false">IF(B67&lt;&gt;"",ROUND('Νέα ΦΣ'!I67*'Νέα ΦΣ'!M67,2),"")</f>
        <v/>
      </c>
      <c r="G67" s="125" t="str">
        <f aca="false">IF(B67&lt;&gt;"",ROUND('Συμβατικά ΦΣ'!L67*'Συμβατικά ΦΣ'!J67*'Γενικά Δεδομένα'!$I$6*365/1000,2),"")</f>
        <v/>
      </c>
      <c r="H67" s="125" t="str">
        <f aca="false">IF(B67&lt;&gt;"",IF('Νέα ΦΣ'!O67="ΝΑΙ",ROUND(0.85*F67*'Γενικά Δεδομένα'!$I$6*365/1000,2),ROUND(F67*'Γενικά Δεδομένα'!$I$6*365/1000,2)),"")</f>
        <v/>
      </c>
      <c r="I67" s="126" t="str">
        <f aca="false">IF(B67&lt;&gt;"",ROUND('Συμβατικά ΦΣ'!H67*'Γενικά Δεδομένα'!$I$9,2),"")</f>
        <v/>
      </c>
      <c r="J67" s="125" t="str">
        <f aca="false">IF(B67&lt;&gt;"",ROUND(('Νέα ΦΣ'!I67+'Νέα ΦΣ'!J67)*'Νέα ΦΣ'!N67,2),"")</f>
        <v/>
      </c>
      <c r="K67" s="125" t="str">
        <f aca="false">IF(B67&lt;&gt;"",ROUND(Βραχίονες!F67*'Γενικά Δεδομένα'!$I$10,2),"")</f>
        <v/>
      </c>
      <c r="L67" s="125" t="str">
        <f aca="false">IF(B67&lt;&gt;"",ROUND((Βραχίονες!F67+Βραχίονες!G67)*'Γενικά Δεδομένα'!$I$11,2),"")</f>
        <v/>
      </c>
      <c r="M67" s="127"/>
    </row>
    <row r="68" customFormat="false" ht="30" hidden="false" customHeight="true" outlineLevel="0" collapsed="false">
      <c r="B68" s="123" t="str">
        <f aca="false">IF('Συμβατικά ΦΣ'!B68&lt;&gt;"",'Συμβατικά ΦΣ'!B68,"")</f>
        <v/>
      </c>
      <c r="C68" s="124" t="str">
        <f aca="false">IF(B68&lt;&gt;"",'Νέα ΦΣ'!C68,"")</f>
        <v/>
      </c>
      <c r="D68" s="124" t="str">
        <f aca="false">IF(B68&lt;&gt;"",Βραχίονες!D68,"")</f>
        <v/>
      </c>
      <c r="E68" s="125" t="str">
        <f aca="false">IF(B68&lt;&gt;"",ROUND('Συμβατικά ΦΣ'!H68*'Συμβατικά ΦΣ'!J68,2),"")</f>
        <v/>
      </c>
      <c r="F68" s="125" t="str">
        <f aca="false">IF(B68&lt;&gt;"",ROUND('Νέα ΦΣ'!I68*'Νέα ΦΣ'!M68,2),"")</f>
        <v/>
      </c>
      <c r="G68" s="125" t="str">
        <f aca="false">IF(B68&lt;&gt;"",ROUND('Συμβατικά ΦΣ'!L68*'Συμβατικά ΦΣ'!J68*'Γενικά Δεδομένα'!$I$6*365/1000,2),"")</f>
        <v/>
      </c>
      <c r="H68" s="125" t="str">
        <f aca="false">IF(B68&lt;&gt;"",IF('Νέα ΦΣ'!O68="ΝΑΙ",ROUND(0.85*F68*'Γενικά Δεδομένα'!$I$6*365/1000,2),ROUND(F68*'Γενικά Δεδομένα'!$I$6*365/1000,2)),"")</f>
        <v/>
      </c>
      <c r="I68" s="126" t="str">
        <f aca="false">IF(B68&lt;&gt;"",ROUND('Συμβατικά ΦΣ'!H68*'Γενικά Δεδομένα'!$I$9,2),"")</f>
        <v/>
      </c>
      <c r="J68" s="125" t="str">
        <f aca="false">IF(B68&lt;&gt;"",ROUND(('Νέα ΦΣ'!I68+'Νέα ΦΣ'!J68)*'Νέα ΦΣ'!N68,2),"")</f>
        <v/>
      </c>
      <c r="K68" s="125" t="str">
        <f aca="false">IF(B68&lt;&gt;"",ROUND(Βραχίονες!F68*'Γενικά Δεδομένα'!$I$10,2),"")</f>
        <v/>
      </c>
      <c r="L68" s="125" t="str">
        <f aca="false">IF(B68&lt;&gt;"",ROUND((Βραχίονες!F68+Βραχίονες!G68)*'Γενικά Δεδομένα'!$I$11,2),"")</f>
        <v/>
      </c>
      <c r="M68" s="127"/>
    </row>
    <row r="69" customFormat="false" ht="30" hidden="false" customHeight="true" outlineLevel="0" collapsed="false">
      <c r="B69" s="123" t="str">
        <f aca="false">IF('Συμβατικά ΦΣ'!B69&lt;&gt;"",'Συμβατικά ΦΣ'!B69,"")</f>
        <v/>
      </c>
      <c r="C69" s="124" t="str">
        <f aca="false">IF(B69&lt;&gt;"",'Νέα ΦΣ'!C69,"")</f>
        <v/>
      </c>
      <c r="D69" s="124" t="str">
        <f aca="false">IF(B69&lt;&gt;"",Βραχίονες!D69,"")</f>
        <v/>
      </c>
      <c r="E69" s="125" t="str">
        <f aca="false">IF(B69&lt;&gt;"",ROUND('Συμβατικά ΦΣ'!H69*'Συμβατικά ΦΣ'!J69,2),"")</f>
        <v/>
      </c>
      <c r="F69" s="125" t="str">
        <f aca="false">IF(B69&lt;&gt;"",ROUND('Νέα ΦΣ'!I69*'Νέα ΦΣ'!M69,2),"")</f>
        <v/>
      </c>
      <c r="G69" s="125" t="str">
        <f aca="false">IF(B69&lt;&gt;"",ROUND('Συμβατικά ΦΣ'!L69*'Συμβατικά ΦΣ'!J69*'Γενικά Δεδομένα'!$I$6*365/1000,2),"")</f>
        <v/>
      </c>
      <c r="H69" s="125" t="str">
        <f aca="false">IF(B69&lt;&gt;"",IF('Νέα ΦΣ'!O69="ΝΑΙ",ROUND(0.85*F69*'Γενικά Δεδομένα'!$I$6*365/1000,2),ROUND(F69*'Γενικά Δεδομένα'!$I$6*365/1000,2)),"")</f>
        <v/>
      </c>
      <c r="I69" s="126" t="str">
        <f aca="false">IF(B69&lt;&gt;"",ROUND('Συμβατικά ΦΣ'!H69*'Γενικά Δεδομένα'!$I$9,2),"")</f>
        <v/>
      </c>
      <c r="J69" s="125" t="str">
        <f aca="false">IF(B69&lt;&gt;"",ROUND(('Νέα ΦΣ'!I69+'Νέα ΦΣ'!J69)*'Νέα ΦΣ'!N69,2),"")</f>
        <v/>
      </c>
      <c r="K69" s="125" t="str">
        <f aca="false">IF(B69&lt;&gt;"",ROUND(Βραχίονες!F69*'Γενικά Δεδομένα'!$I$10,2),"")</f>
        <v/>
      </c>
      <c r="L69" s="125" t="str">
        <f aca="false">IF(B69&lt;&gt;"",ROUND((Βραχίονες!F69+Βραχίονες!G69)*'Γενικά Δεδομένα'!$I$11,2),"")</f>
        <v/>
      </c>
      <c r="M69" s="127"/>
    </row>
    <row r="70" customFormat="false" ht="30" hidden="false" customHeight="true" outlineLevel="0" collapsed="false">
      <c r="B70" s="123" t="str">
        <f aca="false">IF('Συμβατικά ΦΣ'!B70&lt;&gt;"",'Συμβατικά ΦΣ'!B70,"")</f>
        <v/>
      </c>
      <c r="C70" s="124" t="str">
        <f aca="false">IF(B70&lt;&gt;"",'Νέα ΦΣ'!C70,"")</f>
        <v/>
      </c>
      <c r="D70" s="124" t="str">
        <f aca="false">IF(B70&lt;&gt;"",Βραχίονες!D70,"")</f>
        <v/>
      </c>
      <c r="E70" s="125" t="str">
        <f aca="false">IF(B70&lt;&gt;"",ROUND('Συμβατικά ΦΣ'!H70*'Συμβατικά ΦΣ'!J70,2),"")</f>
        <v/>
      </c>
      <c r="F70" s="125" t="str">
        <f aca="false">IF(B70&lt;&gt;"",ROUND('Νέα ΦΣ'!I70*'Νέα ΦΣ'!M70,2),"")</f>
        <v/>
      </c>
      <c r="G70" s="125" t="str">
        <f aca="false">IF(B70&lt;&gt;"",ROUND('Συμβατικά ΦΣ'!L70*'Συμβατικά ΦΣ'!J70*'Γενικά Δεδομένα'!$I$6*365/1000,2),"")</f>
        <v/>
      </c>
      <c r="H70" s="125" t="str">
        <f aca="false">IF(B70&lt;&gt;"",IF('Νέα ΦΣ'!O70="ΝΑΙ",ROUND(0.85*F70*'Γενικά Δεδομένα'!$I$6*365/1000,2),ROUND(F70*'Γενικά Δεδομένα'!$I$6*365/1000,2)),"")</f>
        <v/>
      </c>
      <c r="I70" s="126" t="str">
        <f aca="false">IF(B70&lt;&gt;"",ROUND('Συμβατικά ΦΣ'!H70*'Γενικά Δεδομένα'!$I$9,2),"")</f>
        <v/>
      </c>
      <c r="J70" s="125" t="str">
        <f aca="false">IF(B70&lt;&gt;"",ROUND(('Νέα ΦΣ'!I70+'Νέα ΦΣ'!J70)*'Νέα ΦΣ'!N70,2),"")</f>
        <v/>
      </c>
      <c r="K70" s="125" t="str">
        <f aca="false">IF(B70&lt;&gt;"",ROUND(Βραχίονες!F70*'Γενικά Δεδομένα'!$I$10,2),"")</f>
        <v/>
      </c>
      <c r="L70" s="125" t="str">
        <f aca="false">IF(B70&lt;&gt;"",ROUND((Βραχίονες!F70+Βραχίονες!G70)*'Γενικά Δεδομένα'!$I$11,2),"")</f>
        <v/>
      </c>
      <c r="M70" s="127"/>
    </row>
    <row r="71" customFormat="false" ht="30" hidden="false" customHeight="true" outlineLevel="0" collapsed="false">
      <c r="B71" s="123" t="str">
        <f aca="false">IF('Συμβατικά ΦΣ'!B71&lt;&gt;"",'Συμβατικά ΦΣ'!B71,"")</f>
        <v/>
      </c>
      <c r="C71" s="124" t="str">
        <f aca="false">IF(B71&lt;&gt;"",'Νέα ΦΣ'!C71,"")</f>
        <v/>
      </c>
      <c r="D71" s="124" t="str">
        <f aca="false">IF(B71&lt;&gt;"",Βραχίονες!D71,"")</f>
        <v/>
      </c>
      <c r="E71" s="125" t="str">
        <f aca="false">IF(B71&lt;&gt;"",ROUND('Συμβατικά ΦΣ'!H71*'Συμβατικά ΦΣ'!J71,2),"")</f>
        <v/>
      </c>
      <c r="F71" s="125" t="str">
        <f aca="false">IF(B71&lt;&gt;"",ROUND('Νέα ΦΣ'!I71*'Νέα ΦΣ'!M71,2),"")</f>
        <v/>
      </c>
      <c r="G71" s="125" t="str">
        <f aca="false">IF(B71&lt;&gt;"",ROUND('Συμβατικά ΦΣ'!L71*'Συμβατικά ΦΣ'!J71*'Γενικά Δεδομένα'!$I$6*365/1000,2),"")</f>
        <v/>
      </c>
      <c r="H71" s="125" t="str">
        <f aca="false">IF(B71&lt;&gt;"",IF('Νέα ΦΣ'!O71="ΝΑΙ",ROUND(0.85*F71*'Γενικά Δεδομένα'!$I$6*365/1000,2),ROUND(F71*'Γενικά Δεδομένα'!$I$6*365/1000,2)),"")</f>
        <v/>
      </c>
      <c r="I71" s="126" t="str">
        <f aca="false">IF(B71&lt;&gt;"",ROUND('Συμβατικά ΦΣ'!H71*'Γενικά Δεδομένα'!$I$9,2),"")</f>
        <v/>
      </c>
      <c r="J71" s="125" t="str">
        <f aca="false">IF(B71&lt;&gt;"",ROUND(('Νέα ΦΣ'!I71+'Νέα ΦΣ'!J71)*'Νέα ΦΣ'!N71,2),"")</f>
        <v/>
      </c>
      <c r="K71" s="125" t="str">
        <f aca="false">IF(B71&lt;&gt;"",ROUND(Βραχίονες!F71*'Γενικά Δεδομένα'!$I$10,2),"")</f>
        <v/>
      </c>
      <c r="L71" s="125" t="str">
        <f aca="false">IF(B71&lt;&gt;"",ROUND((Βραχίονες!F71+Βραχίονες!G71)*'Γενικά Δεδομένα'!$I$11,2),"")</f>
        <v/>
      </c>
      <c r="M71" s="127"/>
    </row>
    <row r="72" customFormat="false" ht="30" hidden="false" customHeight="true" outlineLevel="0" collapsed="false">
      <c r="B72" s="123" t="str">
        <f aca="false">IF('Συμβατικά ΦΣ'!B72&lt;&gt;"",'Συμβατικά ΦΣ'!B72,"")</f>
        <v/>
      </c>
      <c r="C72" s="124" t="str">
        <f aca="false">IF(B72&lt;&gt;"",'Νέα ΦΣ'!C72,"")</f>
        <v/>
      </c>
      <c r="D72" s="124" t="str">
        <f aca="false">IF(B72&lt;&gt;"",Βραχίονες!D72,"")</f>
        <v/>
      </c>
      <c r="E72" s="125" t="str">
        <f aca="false">IF(B72&lt;&gt;"",ROUND('Συμβατικά ΦΣ'!H72*'Συμβατικά ΦΣ'!J72,2),"")</f>
        <v/>
      </c>
      <c r="F72" s="125" t="str">
        <f aca="false">IF(B72&lt;&gt;"",ROUND('Νέα ΦΣ'!I72*'Νέα ΦΣ'!M72,2),"")</f>
        <v/>
      </c>
      <c r="G72" s="125" t="str">
        <f aca="false">IF(B72&lt;&gt;"",ROUND('Συμβατικά ΦΣ'!L72*'Συμβατικά ΦΣ'!J72*'Γενικά Δεδομένα'!$I$6*365/1000,2),"")</f>
        <v/>
      </c>
      <c r="H72" s="125" t="str">
        <f aca="false">IF(B72&lt;&gt;"",IF('Νέα ΦΣ'!O72="ΝΑΙ",ROUND(0.85*F72*'Γενικά Δεδομένα'!$I$6*365/1000,2),ROUND(F72*'Γενικά Δεδομένα'!$I$6*365/1000,2)),"")</f>
        <v/>
      </c>
      <c r="I72" s="126" t="str">
        <f aca="false">IF(B72&lt;&gt;"",ROUND('Συμβατικά ΦΣ'!H72*'Γενικά Δεδομένα'!$I$9,2),"")</f>
        <v/>
      </c>
      <c r="J72" s="125" t="str">
        <f aca="false">IF(B72&lt;&gt;"",ROUND(('Νέα ΦΣ'!I72+'Νέα ΦΣ'!J72)*'Νέα ΦΣ'!N72,2),"")</f>
        <v/>
      </c>
      <c r="K72" s="125" t="str">
        <f aca="false">IF(B72&lt;&gt;"",ROUND(Βραχίονες!F72*'Γενικά Δεδομένα'!$I$10,2),"")</f>
        <v/>
      </c>
      <c r="L72" s="125" t="str">
        <f aca="false">IF(B72&lt;&gt;"",ROUND((Βραχίονες!F72+Βραχίονες!G72)*'Γενικά Δεδομένα'!$I$11,2),"")</f>
        <v/>
      </c>
      <c r="M72" s="127"/>
    </row>
    <row r="73" customFormat="false" ht="30" hidden="false" customHeight="true" outlineLevel="0" collapsed="false">
      <c r="B73" s="123" t="str">
        <f aca="false">IF('Συμβατικά ΦΣ'!B73&lt;&gt;"",'Συμβατικά ΦΣ'!B73,"")</f>
        <v/>
      </c>
      <c r="C73" s="124" t="str">
        <f aca="false">IF(B73&lt;&gt;"",'Νέα ΦΣ'!C73,"")</f>
        <v/>
      </c>
      <c r="D73" s="124" t="str">
        <f aca="false">IF(B73&lt;&gt;"",Βραχίονες!D73,"")</f>
        <v/>
      </c>
      <c r="E73" s="125" t="str">
        <f aca="false">IF(B73&lt;&gt;"",ROUND('Συμβατικά ΦΣ'!H73*'Συμβατικά ΦΣ'!J73,2),"")</f>
        <v/>
      </c>
      <c r="F73" s="125" t="str">
        <f aca="false">IF(B73&lt;&gt;"",ROUND('Νέα ΦΣ'!I73*'Νέα ΦΣ'!M73,2),"")</f>
        <v/>
      </c>
      <c r="G73" s="125" t="str">
        <f aca="false">IF(B73&lt;&gt;"",ROUND('Συμβατικά ΦΣ'!L73*'Συμβατικά ΦΣ'!J73*'Γενικά Δεδομένα'!$I$6*365/1000,2),"")</f>
        <v/>
      </c>
      <c r="H73" s="125" t="str">
        <f aca="false">IF(B73&lt;&gt;"",IF('Νέα ΦΣ'!O73="ΝΑΙ",ROUND(0.85*F73*'Γενικά Δεδομένα'!$I$6*365/1000,2),ROUND(F73*'Γενικά Δεδομένα'!$I$6*365/1000,2)),"")</f>
        <v/>
      </c>
      <c r="I73" s="126" t="str">
        <f aca="false">IF(B73&lt;&gt;"",ROUND('Συμβατικά ΦΣ'!H73*'Γενικά Δεδομένα'!$I$9,2),"")</f>
        <v/>
      </c>
      <c r="J73" s="125" t="str">
        <f aca="false">IF(B73&lt;&gt;"",ROUND(('Νέα ΦΣ'!I73+'Νέα ΦΣ'!J73)*'Νέα ΦΣ'!N73,2),"")</f>
        <v/>
      </c>
      <c r="K73" s="125" t="str">
        <f aca="false">IF(B73&lt;&gt;"",ROUND(Βραχίονες!F73*'Γενικά Δεδομένα'!$I$10,2),"")</f>
        <v/>
      </c>
      <c r="L73" s="125" t="str">
        <f aca="false">IF(B73&lt;&gt;"",ROUND((Βραχίονες!F73+Βραχίονες!G73)*'Γενικά Δεδομένα'!$I$11,2),"")</f>
        <v/>
      </c>
      <c r="M73" s="127"/>
    </row>
    <row r="74" customFormat="false" ht="30" hidden="false" customHeight="true" outlineLevel="0" collapsed="false">
      <c r="B74" s="123" t="str">
        <f aca="false">IF('Συμβατικά ΦΣ'!B74&lt;&gt;"",'Συμβατικά ΦΣ'!B74,"")</f>
        <v/>
      </c>
      <c r="C74" s="124" t="str">
        <f aca="false">IF(B74&lt;&gt;"",'Νέα ΦΣ'!C74,"")</f>
        <v/>
      </c>
      <c r="D74" s="124" t="str">
        <f aca="false">IF(B74&lt;&gt;"",Βραχίονες!D74,"")</f>
        <v/>
      </c>
      <c r="E74" s="125" t="str">
        <f aca="false">IF(B74&lt;&gt;"",ROUND('Συμβατικά ΦΣ'!H74*'Συμβατικά ΦΣ'!J74,2),"")</f>
        <v/>
      </c>
      <c r="F74" s="125" t="str">
        <f aca="false">IF(B74&lt;&gt;"",ROUND('Νέα ΦΣ'!I74*'Νέα ΦΣ'!M74,2),"")</f>
        <v/>
      </c>
      <c r="G74" s="125" t="str">
        <f aca="false">IF(B74&lt;&gt;"",ROUND('Συμβατικά ΦΣ'!L74*'Συμβατικά ΦΣ'!J74*'Γενικά Δεδομένα'!$I$6*365/1000,2),"")</f>
        <v/>
      </c>
      <c r="H74" s="125" t="str">
        <f aca="false">IF(B74&lt;&gt;"",IF('Νέα ΦΣ'!O74="ΝΑΙ",ROUND(0.85*F74*'Γενικά Δεδομένα'!$I$6*365/1000,2),ROUND(F74*'Γενικά Δεδομένα'!$I$6*365/1000,2)),"")</f>
        <v/>
      </c>
      <c r="I74" s="126" t="str">
        <f aca="false">IF(B74&lt;&gt;"",ROUND('Συμβατικά ΦΣ'!H74*'Γενικά Δεδομένα'!$I$9,2),"")</f>
        <v/>
      </c>
      <c r="J74" s="125" t="str">
        <f aca="false">IF(B74&lt;&gt;"",ROUND(('Νέα ΦΣ'!I74+'Νέα ΦΣ'!J74)*'Νέα ΦΣ'!N74,2),"")</f>
        <v/>
      </c>
      <c r="K74" s="125" t="str">
        <f aca="false">IF(B74&lt;&gt;"",ROUND(Βραχίονες!F74*'Γενικά Δεδομένα'!$I$10,2),"")</f>
        <v/>
      </c>
      <c r="L74" s="125" t="str">
        <f aca="false">IF(B74&lt;&gt;"",ROUND((Βραχίονες!F74+Βραχίονες!G74)*'Γενικά Δεδομένα'!$I$11,2),"")</f>
        <v/>
      </c>
      <c r="M74" s="127"/>
    </row>
    <row r="75" customFormat="false" ht="30" hidden="false" customHeight="true" outlineLevel="0" collapsed="false">
      <c r="B75" s="123" t="str">
        <f aca="false">IF('Συμβατικά ΦΣ'!B75&lt;&gt;"",'Συμβατικά ΦΣ'!B75,"")</f>
        <v/>
      </c>
      <c r="C75" s="124" t="str">
        <f aca="false">IF(B75&lt;&gt;"",'Νέα ΦΣ'!C75,"")</f>
        <v/>
      </c>
      <c r="D75" s="124" t="str">
        <f aca="false">IF(B75&lt;&gt;"",Βραχίονες!D75,"")</f>
        <v/>
      </c>
      <c r="E75" s="125" t="str">
        <f aca="false">IF(B75&lt;&gt;"",ROUND('Συμβατικά ΦΣ'!H75*'Συμβατικά ΦΣ'!J75,2),"")</f>
        <v/>
      </c>
      <c r="F75" s="125" t="str">
        <f aca="false">IF(B75&lt;&gt;"",ROUND('Νέα ΦΣ'!I75*'Νέα ΦΣ'!M75,2),"")</f>
        <v/>
      </c>
      <c r="G75" s="125" t="str">
        <f aca="false">IF(B75&lt;&gt;"",ROUND('Συμβατικά ΦΣ'!L75*'Συμβατικά ΦΣ'!J75*'Γενικά Δεδομένα'!$I$6*365/1000,2),"")</f>
        <v/>
      </c>
      <c r="H75" s="125" t="str">
        <f aca="false">IF(B75&lt;&gt;"",IF('Νέα ΦΣ'!O75="ΝΑΙ",ROUND(0.85*F75*'Γενικά Δεδομένα'!$I$6*365/1000,2),ROUND(F75*'Γενικά Δεδομένα'!$I$6*365/1000,2)),"")</f>
        <v/>
      </c>
      <c r="I75" s="126" t="str">
        <f aca="false">IF(B75&lt;&gt;"",ROUND('Συμβατικά ΦΣ'!H75*'Γενικά Δεδομένα'!$I$9,2),"")</f>
        <v/>
      </c>
      <c r="J75" s="125" t="str">
        <f aca="false">IF(B75&lt;&gt;"",ROUND(('Νέα ΦΣ'!I75+'Νέα ΦΣ'!J75)*'Νέα ΦΣ'!N75,2),"")</f>
        <v/>
      </c>
      <c r="K75" s="125" t="str">
        <f aca="false">IF(B75&lt;&gt;"",ROUND(Βραχίονες!F75*'Γενικά Δεδομένα'!$I$10,2),"")</f>
        <v/>
      </c>
      <c r="L75" s="125" t="str">
        <f aca="false">IF(B75&lt;&gt;"",ROUND((Βραχίονες!F75+Βραχίονες!G75)*'Γενικά Δεδομένα'!$I$11,2),"")</f>
        <v/>
      </c>
      <c r="M75" s="127"/>
    </row>
    <row r="76" customFormat="false" ht="30" hidden="false" customHeight="true" outlineLevel="0" collapsed="false">
      <c r="B76" s="123" t="str">
        <f aca="false">IF('Συμβατικά ΦΣ'!B76&lt;&gt;"",'Συμβατικά ΦΣ'!B76,"")</f>
        <v/>
      </c>
      <c r="C76" s="124" t="str">
        <f aca="false">IF(B76&lt;&gt;"",'Νέα ΦΣ'!C76,"")</f>
        <v/>
      </c>
      <c r="D76" s="124" t="str">
        <f aca="false">IF(B76&lt;&gt;"",Βραχίονες!D76,"")</f>
        <v/>
      </c>
      <c r="E76" s="125" t="str">
        <f aca="false">IF(B76&lt;&gt;"",ROUND('Συμβατικά ΦΣ'!H76*'Συμβατικά ΦΣ'!J76,2),"")</f>
        <v/>
      </c>
      <c r="F76" s="125" t="str">
        <f aca="false">IF(B76&lt;&gt;"",ROUND('Νέα ΦΣ'!I76*'Νέα ΦΣ'!M76,2),"")</f>
        <v/>
      </c>
      <c r="G76" s="125" t="str">
        <f aca="false">IF(B76&lt;&gt;"",ROUND('Συμβατικά ΦΣ'!L76*'Συμβατικά ΦΣ'!J76*'Γενικά Δεδομένα'!$I$6*365/1000,2),"")</f>
        <v/>
      </c>
      <c r="H76" s="125" t="str">
        <f aca="false">IF(B76&lt;&gt;"",IF('Νέα ΦΣ'!O76="ΝΑΙ",ROUND(0.85*F76*'Γενικά Δεδομένα'!$I$6*365/1000,2),ROUND(F76*'Γενικά Δεδομένα'!$I$6*365/1000,2)),"")</f>
        <v/>
      </c>
      <c r="I76" s="126" t="str">
        <f aca="false">IF(B76&lt;&gt;"",ROUND('Συμβατικά ΦΣ'!H76*'Γενικά Δεδομένα'!$I$9,2),"")</f>
        <v/>
      </c>
      <c r="J76" s="125" t="str">
        <f aca="false">IF(B76&lt;&gt;"",ROUND(('Νέα ΦΣ'!I76+'Νέα ΦΣ'!J76)*'Νέα ΦΣ'!N76,2),"")</f>
        <v/>
      </c>
      <c r="K76" s="125" t="str">
        <f aca="false">IF(B76&lt;&gt;"",ROUND(Βραχίονες!F76*'Γενικά Δεδομένα'!$I$10,2),"")</f>
        <v/>
      </c>
      <c r="L76" s="125" t="str">
        <f aca="false">IF(B76&lt;&gt;"",ROUND((Βραχίονες!F76+Βραχίονες!G76)*'Γενικά Δεδομένα'!$I$11,2),"")</f>
        <v/>
      </c>
      <c r="M76" s="127"/>
    </row>
    <row r="77" customFormat="false" ht="30" hidden="false" customHeight="true" outlineLevel="0" collapsed="false">
      <c r="B77" s="123" t="str">
        <f aca="false">IF('Συμβατικά ΦΣ'!B77&lt;&gt;"",'Συμβατικά ΦΣ'!B77,"")</f>
        <v/>
      </c>
      <c r="C77" s="124" t="str">
        <f aca="false">IF(B77&lt;&gt;"",'Νέα ΦΣ'!C77,"")</f>
        <v/>
      </c>
      <c r="D77" s="124" t="str">
        <f aca="false">IF(B77&lt;&gt;"",Βραχίονες!D77,"")</f>
        <v/>
      </c>
      <c r="E77" s="125" t="str">
        <f aca="false">IF(B77&lt;&gt;"",ROUND('Συμβατικά ΦΣ'!H77*'Συμβατικά ΦΣ'!J77,2),"")</f>
        <v/>
      </c>
      <c r="F77" s="125" t="str">
        <f aca="false">IF(B77&lt;&gt;"",ROUND('Νέα ΦΣ'!I77*'Νέα ΦΣ'!M77,2),"")</f>
        <v/>
      </c>
      <c r="G77" s="125" t="str">
        <f aca="false">IF(B77&lt;&gt;"",ROUND('Συμβατικά ΦΣ'!L77*'Συμβατικά ΦΣ'!J77*'Γενικά Δεδομένα'!$I$6*365/1000,2),"")</f>
        <v/>
      </c>
      <c r="H77" s="125" t="str">
        <f aca="false">IF(B77&lt;&gt;"",IF('Νέα ΦΣ'!O77="ΝΑΙ",ROUND(0.85*F77*'Γενικά Δεδομένα'!$I$6*365/1000,2),ROUND(F77*'Γενικά Δεδομένα'!$I$6*365/1000,2)),"")</f>
        <v/>
      </c>
      <c r="I77" s="126" t="str">
        <f aca="false">IF(B77&lt;&gt;"",ROUND('Συμβατικά ΦΣ'!H77*'Γενικά Δεδομένα'!$I$9,2),"")</f>
        <v/>
      </c>
      <c r="J77" s="125" t="str">
        <f aca="false">IF(B77&lt;&gt;"",ROUND(('Νέα ΦΣ'!I77+'Νέα ΦΣ'!J77)*'Νέα ΦΣ'!N77,2),"")</f>
        <v/>
      </c>
      <c r="K77" s="125" t="str">
        <f aca="false">IF(B77&lt;&gt;"",ROUND(Βραχίονες!F77*'Γενικά Δεδομένα'!$I$10,2),"")</f>
        <v/>
      </c>
      <c r="L77" s="125" t="str">
        <f aca="false">IF(B77&lt;&gt;"",ROUND((Βραχίονες!F77+Βραχίονες!G77)*'Γενικά Δεδομένα'!$I$11,2),"")</f>
        <v/>
      </c>
      <c r="M77" s="127"/>
    </row>
    <row r="78" customFormat="false" ht="30" hidden="false" customHeight="true" outlineLevel="0" collapsed="false">
      <c r="B78" s="123" t="str">
        <f aca="false">IF('Συμβατικά ΦΣ'!B78&lt;&gt;"",'Συμβατικά ΦΣ'!B78,"")</f>
        <v/>
      </c>
      <c r="C78" s="124" t="str">
        <f aca="false">IF(B78&lt;&gt;"",'Νέα ΦΣ'!C78,"")</f>
        <v/>
      </c>
      <c r="D78" s="124" t="str">
        <f aca="false">IF(B78&lt;&gt;"",Βραχίονες!D78,"")</f>
        <v/>
      </c>
      <c r="E78" s="125" t="str">
        <f aca="false">IF(B78&lt;&gt;"",ROUND('Συμβατικά ΦΣ'!H78*'Συμβατικά ΦΣ'!J78,2),"")</f>
        <v/>
      </c>
      <c r="F78" s="125" t="str">
        <f aca="false">IF(B78&lt;&gt;"",ROUND('Νέα ΦΣ'!I78*'Νέα ΦΣ'!M78,2),"")</f>
        <v/>
      </c>
      <c r="G78" s="125" t="str">
        <f aca="false">IF(B78&lt;&gt;"",ROUND('Συμβατικά ΦΣ'!L78*'Συμβατικά ΦΣ'!J78*'Γενικά Δεδομένα'!$I$6*365/1000,2),"")</f>
        <v/>
      </c>
      <c r="H78" s="125" t="str">
        <f aca="false">IF(B78&lt;&gt;"",IF('Νέα ΦΣ'!O78="ΝΑΙ",ROUND(0.85*F78*'Γενικά Δεδομένα'!$I$6*365/1000,2),ROUND(F78*'Γενικά Δεδομένα'!$I$6*365/1000,2)),"")</f>
        <v/>
      </c>
      <c r="I78" s="126" t="str">
        <f aca="false">IF(B78&lt;&gt;"",ROUND('Συμβατικά ΦΣ'!H78*'Γενικά Δεδομένα'!$I$9,2),"")</f>
        <v/>
      </c>
      <c r="J78" s="125" t="str">
        <f aca="false">IF(B78&lt;&gt;"",ROUND(('Νέα ΦΣ'!I78+'Νέα ΦΣ'!J78)*'Νέα ΦΣ'!N78,2),"")</f>
        <v/>
      </c>
      <c r="K78" s="125" t="str">
        <f aca="false">IF(B78&lt;&gt;"",ROUND(Βραχίονες!F78*'Γενικά Δεδομένα'!$I$10,2),"")</f>
        <v/>
      </c>
      <c r="L78" s="125" t="str">
        <f aca="false">IF(B78&lt;&gt;"",ROUND((Βραχίονες!F78+Βραχίονες!G78)*'Γενικά Δεδομένα'!$I$11,2),"")</f>
        <v/>
      </c>
      <c r="M78" s="127"/>
    </row>
    <row r="79" customFormat="false" ht="30" hidden="false" customHeight="true" outlineLevel="0" collapsed="false">
      <c r="B79" s="123" t="str">
        <f aca="false">IF('Συμβατικά ΦΣ'!B79&lt;&gt;"",'Συμβατικά ΦΣ'!B79,"")</f>
        <v/>
      </c>
      <c r="C79" s="124" t="str">
        <f aca="false">IF(B79&lt;&gt;"",'Νέα ΦΣ'!C79,"")</f>
        <v/>
      </c>
      <c r="D79" s="124" t="str">
        <f aca="false">IF(B79&lt;&gt;"",Βραχίονες!D79,"")</f>
        <v/>
      </c>
      <c r="E79" s="125" t="str">
        <f aca="false">IF(B79&lt;&gt;"",ROUND('Συμβατικά ΦΣ'!H79*'Συμβατικά ΦΣ'!J79,2),"")</f>
        <v/>
      </c>
      <c r="F79" s="125" t="str">
        <f aca="false">IF(B79&lt;&gt;"",ROUND('Νέα ΦΣ'!I79*'Νέα ΦΣ'!M79,2),"")</f>
        <v/>
      </c>
      <c r="G79" s="125" t="str">
        <f aca="false">IF(B79&lt;&gt;"",ROUND('Συμβατικά ΦΣ'!L79*'Συμβατικά ΦΣ'!J79*'Γενικά Δεδομένα'!$I$6*365/1000,2),"")</f>
        <v/>
      </c>
      <c r="H79" s="125" t="str">
        <f aca="false">IF(B79&lt;&gt;"",IF('Νέα ΦΣ'!O79="ΝΑΙ",ROUND(0.85*F79*'Γενικά Δεδομένα'!$I$6*365/1000,2),ROUND(F79*'Γενικά Δεδομένα'!$I$6*365/1000,2)),"")</f>
        <v/>
      </c>
      <c r="I79" s="126" t="str">
        <f aca="false">IF(B79&lt;&gt;"",ROUND('Συμβατικά ΦΣ'!H79*'Γενικά Δεδομένα'!$I$9,2),"")</f>
        <v/>
      </c>
      <c r="J79" s="125" t="str">
        <f aca="false">IF(B79&lt;&gt;"",ROUND(('Νέα ΦΣ'!I79+'Νέα ΦΣ'!J79)*'Νέα ΦΣ'!N79,2),"")</f>
        <v/>
      </c>
      <c r="K79" s="125" t="str">
        <f aca="false">IF(B79&lt;&gt;"",ROUND(Βραχίονες!F79*'Γενικά Δεδομένα'!$I$10,2),"")</f>
        <v/>
      </c>
      <c r="L79" s="125" t="str">
        <f aca="false">IF(B79&lt;&gt;"",ROUND((Βραχίονες!F79+Βραχίονες!G79)*'Γενικά Δεδομένα'!$I$11,2),"")</f>
        <v/>
      </c>
      <c r="M79" s="127"/>
    </row>
    <row r="80" customFormat="false" ht="30" hidden="false" customHeight="true" outlineLevel="0" collapsed="false">
      <c r="B80" s="123" t="str">
        <f aca="false">IF('Συμβατικά ΦΣ'!B80&lt;&gt;"",'Συμβατικά ΦΣ'!B80,"")</f>
        <v/>
      </c>
      <c r="C80" s="124" t="str">
        <f aca="false">IF(B80&lt;&gt;"",'Νέα ΦΣ'!C80,"")</f>
        <v/>
      </c>
      <c r="D80" s="124" t="str">
        <f aca="false">IF(B80&lt;&gt;"",Βραχίονες!D80,"")</f>
        <v/>
      </c>
      <c r="E80" s="125" t="str">
        <f aca="false">IF(B80&lt;&gt;"",ROUND('Συμβατικά ΦΣ'!H80*'Συμβατικά ΦΣ'!J80,2),"")</f>
        <v/>
      </c>
      <c r="F80" s="125" t="str">
        <f aca="false">IF(B80&lt;&gt;"",ROUND('Νέα ΦΣ'!I80*'Νέα ΦΣ'!M80,2),"")</f>
        <v/>
      </c>
      <c r="G80" s="125" t="str">
        <f aca="false">IF(B80&lt;&gt;"",ROUND('Συμβατικά ΦΣ'!L80*'Συμβατικά ΦΣ'!J80*'Γενικά Δεδομένα'!$I$6*365/1000,2),"")</f>
        <v/>
      </c>
      <c r="H80" s="125" t="str">
        <f aca="false">IF(B80&lt;&gt;"",IF('Νέα ΦΣ'!O80="ΝΑΙ",ROUND(0.85*F80*'Γενικά Δεδομένα'!$I$6*365/1000,2),ROUND(F80*'Γενικά Δεδομένα'!$I$6*365/1000,2)),"")</f>
        <v/>
      </c>
      <c r="I80" s="126" t="str">
        <f aca="false">IF(B80&lt;&gt;"",ROUND('Συμβατικά ΦΣ'!H80*'Γενικά Δεδομένα'!$I$9,2),"")</f>
        <v/>
      </c>
      <c r="J80" s="125" t="str">
        <f aca="false">IF(B80&lt;&gt;"",ROUND(('Νέα ΦΣ'!I80+'Νέα ΦΣ'!J80)*'Νέα ΦΣ'!N80,2),"")</f>
        <v/>
      </c>
      <c r="K80" s="125" t="str">
        <f aca="false">IF(B80&lt;&gt;"",ROUND(Βραχίονες!F80*'Γενικά Δεδομένα'!$I$10,2),"")</f>
        <v/>
      </c>
      <c r="L80" s="125" t="str">
        <f aca="false">IF(B80&lt;&gt;"",ROUND((Βραχίονες!F80+Βραχίονες!G80)*'Γενικά Δεδομένα'!$I$11,2),"")</f>
        <v/>
      </c>
      <c r="M80" s="127"/>
    </row>
    <row r="81" customFormat="false" ht="30" hidden="false" customHeight="true" outlineLevel="0" collapsed="false">
      <c r="B81" s="123" t="str">
        <f aca="false">IF('Συμβατικά ΦΣ'!B81&lt;&gt;"",'Συμβατικά ΦΣ'!B81,"")</f>
        <v/>
      </c>
      <c r="C81" s="124" t="str">
        <f aca="false">IF(B81&lt;&gt;"",'Νέα ΦΣ'!C81,"")</f>
        <v/>
      </c>
      <c r="D81" s="124" t="str">
        <f aca="false">IF(B81&lt;&gt;"",Βραχίονες!D81,"")</f>
        <v/>
      </c>
      <c r="E81" s="125" t="str">
        <f aca="false">IF(B81&lt;&gt;"",ROUND('Συμβατικά ΦΣ'!H81*'Συμβατικά ΦΣ'!J81,2),"")</f>
        <v/>
      </c>
      <c r="F81" s="125" t="str">
        <f aca="false">IF(B81&lt;&gt;"",ROUND('Νέα ΦΣ'!I81*'Νέα ΦΣ'!M81,2),"")</f>
        <v/>
      </c>
      <c r="G81" s="125" t="str">
        <f aca="false">IF(B81&lt;&gt;"",ROUND('Συμβατικά ΦΣ'!L81*'Συμβατικά ΦΣ'!J81*'Γενικά Δεδομένα'!$I$6*365/1000,2),"")</f>
        <v/>
      </c>
      <c r="H81" s="125" t="str">
        <f aca="false">IF(B81&lt;&gt;"",IF('Νέα ΦΣ'!O81="ΝΑΙ",ROUND(0.85*F81*'Γενικά Δεδομένα'!$I$6*365/1000,2),ROUND(F81*'Γενικά Δεδομένα'!$I$6*365/1000,2)),"")</f>
        <v/>
      </c>
      <c r="I81" s="126" t="str">
        <f aca="false">IF(B81&lt;&gt;"",ROUND('Συμβατικά ΦΣ'!H81*'Γενικά Δεδομένα'!$I$9,2),"")</f>
        <v/>
      </c>
      <c r="J81" s="125" t="str">
        <f aca="false">IF(B81&lt;&gt;"",ROUND(('Νέα ΦΣ'!I81+'Νέα ΦΣ'!J81)*'Νέα ΦΣ'!N81,2),"")</f>
        <v/>
      </c>
      <c r="K81" s="125" t="str">
        <f aca="false">IF(B81&lt;&gt;"",ROUND(Βραχίονες!F81*'Γενικά Δεδομένα'!$I$10,2),"")</f>
        <v/>
      </c>
      <c r="L81" s="125" t="str">
        <f aca="false">IF(B81&lt;&gt;"",ROUND((Βραχίονες!F81+Βραχίονες!G81)*'Γενικά Δεδομένα'!$I$11,2),"")</f>
        <v/>
      </c>
      <c r="M81" s="127"/>
    </row>
    <row r="82" customFormat="false" ht="30" hidden="false" customHeight="true" outlineLevel="0" collapsed="false">
      <c r="B82" s="123" t="str">
        <f aca="false">IF('Συμβατικά ΦΣ'!B82&lt;&gt;"",'Συμβατικά ΦΣ'!B82,"")</f>
        <v/>
      </c>
      <c r="C82" s="124" t="str">
        <f aca="false">IF(B82&lt;&gt;"",'Νέα ΦΣ'!C82,"")</f>
        <v/>
      </c>
      <c r="D82" s="124" t="str">
        <f aca="false">IF(B82&lt;&gt;"",Βραχίονες!D82,"")</f>
        <v/>
      </c>
      <c r="E82" s="125" t="str">
        <f aca="false">IF(B82&lt;&gt;"",ROUND('Συμβατικά ΦΣ'!H82*'Συμβατικά ΦΣ'!J82,2),"")</f>
        <v/>
      </c>
      <c r="F82" s="125" t="str">
        <f aca="false">IF(B82&lt;&gt;"",ROUND('Νέα ΦΣ'!I82*'Νέα ΦΣ'!M82,2),"")</f>
        <v/>
      </c>
      <c r="G82" s="125" t="str">
        <f aca="false">IF(B82&lt;&gt;"",ROUND('Συμβατικά ΦΣ'!L82*'Συμβατικά ΦΣ'!J82*'Γενικά Δεδομένα'!$I$6*365/1000,2),"")</f>
        <v/>
      </c>
      <c r="H82" s="125" t="str">
        <f aca="false">IF(B82&lt;&gt;"",IF('Νέα ΦΣ'!O82="ΝΑΙ",ROUND(0.85*F82*'Γενικά Δεδομένα'!$I$6*365/1000,2),ROUND(F82*'Γενικά Δεδομένα'!$I$6*365/1000,2)),"")</f>
        <v/>
      </c>
      <c r="I82" s="126" t="str">
        <f aca="false">IF(B82&lt;&gt;"",ROUND('Συμβατικά ΦΣ'!H82*'Γενικά Δεδομένα'!$I$9,2),"")</f>
        <v/>
      </c>
      <c r="J82" s="125" t="str">
        <f aca="false">IF(B82&lt;&gt;"",ROUND(('Νέα ΦΣ'!I82+'Νέα ΦΣ'!J82)*'Νέα ΦΣ'!N82,2),"")</f>
        <v/>
      </c>
      <c r="K82" s="125" t="str">
        <f aca="false">IF(B82&lt;&gt;"",ROUND(Βραχίονες!F82*'Γενικά Δεδομένα'!$I$10,2),"")</f>
        <v/>
      </c>
      <c r="L82" s="125" t="str">
        <f aca="false">IF(B82&lt;&gt;"",ROUND((Βραχίονες!F82+Βραχίονες!G82)*'Γενικά Δεδομένα'!$I$11,2),"")</f>
        <v/>
      </c>
      <c r="M82" s="127"/>
    </row>
    <row r="83" customFormat="false" ht="30" hidden="false" customHeight="true" outlineLevel="0" collapsed="false">
      <c r="B83" s="123" t="str">
        <f aca="false">IF('Συμβατικά ΦΣ'!B83&lt;&gt;"",'Συμβατικά ΦΣ'!B83,"")</f>
        <v/>
      </c>
      <c r="C83" s="124" t="str">
        <f aca="false">IF(B83&lt;&gt;"",'Νέα ΦΣ'!C83,"")</f>
        <v/>
      </c>
      <c r="D83" s="124" t="str">
        <f aca="false">IF(B83&lt;&gt;"",Βραχίονες!D83,"")</f>
        <v/>
      </c>
      <c r="E83" s="125" t="str">
        <f aca="false">IF(B83&lt;&gt;"",ROUND('Συμβατικά ΦΣ'!H83*'Συμβατικά ΦΣ'!J83,2),"")</f>
        <v/>
      </c>
      <c r="F83" s="125" t="str">
        <f aca="false">IF(B83&lt;&gt;"",ROUND('Νέα ΦΣ'!I83*'Νέα ΦΣ'!M83,2),"")</f>
        <v/>
      </c>
      <c r="G83" s="125" t="str">
        <f aca="false">IF(B83&lt;&gt;"",ROUND('Συμβατικά ΦΣ'!L83*'Συμβατικά ΦΣ'!J83*'Γενικά Δεδομένα'!$I$6*365/1000,2),"")</f>
        <v/>
      </c>
      <c r="H83" s="125" t="str">
        <f aca="false">IF(B83&lt;&gt;"",IF('Νέα ΦΣ'!O83="ΝΑΙ",ROUND(0.85*F83*'Γενικά Δεδομένα'!$I$6*365/1000,2),ROUND(F83*'Γενικά Δεδομένα'!$I$6*365/1000,2)),"")</f>
        <v/>
      </c>
      <c r="I83" s="126" t="str">
        <f aca="false">IF(B83&lt;&gt;"",ROUND('Συμβατικά ΦΣ'!H83*'Γενικά Δεδομένα'!$I$9,2),"")</f>
        <v/>
      </c>
      <c r="J83" s="125" t="str">
        <f aca="false">IF(B83&lt;&gt;"",ROUND(('Νέα ΦΣ'!I83+'Νέα ΦΣ'!J83)*'Νέα ΦΣ'!N83,2),"")</f>
        <v/>
      </c>
      <c r="K83" s="125" t="str">
        <f aca="false">IF(B83&lt;&gt;"",ROUND(Βραχίονες!F83*'Γενικά Δεδομένα'!$I$10,2),"")</f>
        <v/>
      </c>
      <c r="L83" s="125" t="str">
        <f aca="false">IF(B83&lt;&gt;"",ROUND((Βραχίονες!F83+Βραχίονες!G83)*'Γενικά Δεδομένα'!$I$11,2),"")</f>
        <v/>
      </c>
      <c r="M83" s="127"/>
    </row>
    <row r="84" customFormat="false" ht="30" hidden="false" customHeight="true" outlineLevel="0" collapsed="false">
      <c r="B84" s="123" t="str">
        <f aca="false">IF('Συμβατικά ΦΣ'!B84&lt;&gt;"",'Συμβατικά ΦΣ'!B84,"")</f>
        <v/>
      </c>
      <c r="C84" s="124" t="str">
        <f aca="false">IF(B84&lt;&gt;"",'Νέα ΦΣ'!C84,"")</f>
        <v/>
      </c>
      <c r="D84" s="124" t="str">
        <f aca="false">IF(B84&lt;&gt;"",Βραχίονες!D84,"")</f>
        <v/>
      </c>
      <c r="E84" s="125" t="str">
        <f aca="false">IF(B84&lt;&gt;"",ROUND('Συμβατικά ΦΣ'!H84*'Συμβατικά ΦΣ'!J84,2),"")</f>
        <v/>
      </c>
      <c r="F84" s="125" t="str">
        <f aca="false">IF(B84&lt;&gt;"",ROUND('Νέα ΦΣ'!I84*'Νέα ΦΣ'!M84,2),"")</f>
        <v/>
      </c>
      <c r="G84" s="125" t="str">
        <f aca="false">IF(B84&lt;&gt;"",ROUND('Συμβατικά ΦΣ'!L84*'Συμβατικά ΦΣ'!J84*'Γενικά Δεδομένα'!$I$6*365/1000,2),"")</f>
        <v/>
      </c>
      <c r="H84" s="125" t="str">
        <f aca="false">IF(B84&lt;&gt;"",IF('Νέα ΦΣ'!O84="ΝΑΙ",ROUND(0.85*F84*'Γενικά Δεδομένα'!$I$6*365/1000,2),ROUND(F84*'Γενικά Δεδομένα'!$I$6*365/1000,2)),"")</f>
        <v/>
      </c>
      <c r="I84" s="126" t="str">
        <f aca="false">IF(B84&lt;&gt;"",ROUND('Συμβατικά ΦΣ'!H84*'Γενικά Δεδομένα'!$I$9,2),"")</f>
        <v/>
      </c>
      <c r="J84" s="125" t="str">
        <f aca="false">IF(B84&lt;&gt;"",ROUND(('Νέα ΦΣ'!I84+'Νέα ΦΣ'!J84)*'Νέα ΦΣ'!N84,2),"")</f>
        <v/>
      </c>
      <c r="K84" s="125" t="str">
        <f aca="false">IF(B84&lt;&gt;"",ROUND(Βραχίονες!F84*'Γενικά Δεδομένα'!$I$10,2),"")</f>
        <v/>
      </c>
      <c r="L84" s="125" t="str">
        <f aca="false">IF(B84&lt;&gt;"",ROUND((Βραχίονες!F84+Βραχίονες!G84)*'Γενικά Δεδομένα'!$I$11,2),"")</f>
        <v/>
      </c>
      <c r="M84" s="127"/>
    </row>
    <row r="85" customFormat="false" ht="30" hidden="false" customHeight="true" outlineLevel="0" collapsed="false">
      <c r="B85" s="123" t="str">
        <f aca="false">IF('Συμβατικά ΦΣ'!B85&lt;&gt;"",'Συμβατικά ΦΣ'!B85,"")</f>
        <v/>
      </c>
      <c r="C85" s="124" t="str">
        <f aca="false">IF(B85&lt;&gt;"",'Νέα ΦΣ'!C85,"")</f>
        <v/>
      </c>
      <c r="D85" s="124" t="str">
        <f aca="false">IF(B85&lt;&gt;"",Βραχίονες!D85,"")</f>
        <v/>
      </c>
      <c r="E85" s="125" t="str">
        <f aca="false">IF(B85&lt;&gt;"",ROUND('Συμβατικά ΦΣ'!H85*'Συμβατικά ΦΣ'!J85,2),"")</f>
        <v/>
      </c>
      <c r="F85" s="125" t="str">
        <f aca="false">IF(B85&lt;&gt;"",ROUND('Νέα ΦΣ'!I85*'Νέα ΦΣ'!M85,2),"")</f>
        <v/>
      </c>
      <c r="G85" s="125" t="str">
        <f aca="false">IF(B85&lt;&gt;"",ROUND('Συμβατικά ΦΣ'!L85*'Συμβατικά ΦΣ'!J85*'Γενικά Δεδομένα'!$I$6*365/1000,2),"")</f>
        <v/>
      </c>
      <c r="H85" s="125" t="str">
        <f aca="false">IF(B85&lt;&gt;"",IF('Νέα ΦΣ'!O85="ΝΑΙ",ROUND(0.85*F85*'Γενικά Δεδομένα'!$I$6*365/1000,2),ROUND(F85*'Γενικά Δεδομένα'!$I$6*365/1000,2)),"")</f>
        <v/>
      </c>
      <c r="I85" s="126" t="str">
        <f aca="false">IF(B85&lt;&gt;"",ROUND('Συμβατικά ΦΣ'!H85*'Γενικά Δεδομένα'!$I$9,2),"")</f>
        <v/>
      </c>
      <c r="J85" s="125" t="str">
        <f aca="false">IF(B85&lt;&gt;"",ROUND(('Νέα ΦΣ'!I85+'Νέα ΦΣ'!J85)*'Νέα ΦΣ'!N85,2),"")</f>
        <v/>
      </c>
      <c r="K85" s="125" t="str">
        <f aca="false">IF(B85&lt;&gt;"",ROUND(Βραχίονες!F85*'Γενικά Δεδομένα'!$I$10,2),"")</f>
        <v/>
      </c>
      <c r="L85" s="125" t="str">
        <f aca="false">IF(B85&lt;&gt;"",ROUND((Βραχίονες!F85+Βραχίονες!G85)*'Γενικά Δεδομένα'!$I$11,2),"")</f>
        <v/>
      </c>
      <c r="M85" s="127"/>
    </row>
    <row r="86" customFormat="false" ht="30" hidden="false" customHeight="true" outlineLevel="0" collapsed="false">
      <c r="B86" s="123" t="str">
        <f aca="false">IF('Συμβατικά ΦΣ'!B86&lt;&gt;"",'Συμβατικά ΦΣ'!B86,"")</f>
        <v/>
      </c>
      <c r="C86" s="124" t="str">
        <f aca="false">IF(B86&lt;&gt;"",'Νέα ΦΣ'!C86,"")</f>
        <v/>
      </c>
      <c r="D86" s="124" t="str">
        <f aca="false">IF(B86&lt;&gt;"",Βραχίονες!D86,"")</f>
        <v/>
      </c>
      <c r="E86" s="125" t="str">
        <f aca="false">IF(B86&lt;&gt;"",ROUND('Συμβατικά ΦΣ'!H86*'Συμβατικά ΦΣ'!J86,2),"")</f>
        <v/>
      </c>
      <c r="F86" s="125" t="str">
        <f aca="false">IF(B86&lt;&gt;"",ROUND('Νέα ΦΣ'!I86*'Νέα ΦΣ'!M86,2),"")</f>
        <v/>
      </c>
      <c r="G86" s="125" t="str">
        <f aca="false">IF(B86&lt;&gt;"",ROUND('Συμβατικά ΦΣ'!L86*'Συμβατικά ΦΣ'!J86*'Γενικά Δεδομένα'!$I$6*365/1000,2),"")</f>
        <v/>
      </c>
      <c r="H86" s="125" t="str">
        <f aca="false">IF(B86&lt;&gt;"",IF('Νέα ΦΣ'!O86="ΝΑΙ",ROUND(0.85*F86*'Γενικά Δεδομένα'!$I$6*365/1000,2),ROUND(F86*'Γενικά Δεδομένα'!$I$6*365/1000,2)),"")</f>
        <v/>
      </c>
      <c r="I86" s="126" t="str">
        <f aca="false">IF(B86&lt;&gt;"",ROUND('Συμβατικά ΦΣ'!H86*'Γενικά Δεδομένα'!$I$9,2),"")</f>
        <v/>
      </c>
      <c r="J86" s="125" t="str">
        <f aca="false">IF(B86&lt;&gt;"",ROUND(('Νέα ΦΣ'!I86+'Νέα ΦΣ'!J86)*'Νέα ΦΣ'!N86,2),"")</f>
        <v/>
      </c>
      <c r="K86" s="125" t="str">
        <f aca="false">IF(B86&lt;&gt;"",ROUND(Βραχίονες!F86*'Γενικά Δεδομένα'!$I$10,2),"")</f>
        <v/>
      </c>
      <c r="L86" s="125" t="str">
        <f aca="false">IF(B86&lt;&gt;"",ROUND((Βραχίονες!F86+Βραχίονες!G86)*'Γενικά Δεδομένα'!$I$11,2),"")</f>
        <v/>
      </c>
      <c r="M86" s="127"/>
    </row>
    <row r="87" customFormat="false" ht="30" hidden="false" customHeight="true" outlineLevel="0" collapsed="false">
      <c r="B87" s="123" t="str">
        <f aca="false">IF('Συμβατικά ΦΣ'!B87&lt;&gt;"",'Συμβατικά ΦΣ'!B87,"")</f>
        <v/>
      </c>
      <c r="C87" s="124" t="str">
        <f aca="false">IF(B87&lt;&gt;"",'Νέα ΦΣ'!C87,"")</f>
        <v/>
      </c>
      <c r="D87" s="124" t="str">
        <f aca="false">IF(B87&lt;&gt;"",Βραχίονες!D87,"")</f>
        <v/>
      </c>
      <c r="E87" s="125" t="str">
        <f aca="false">IF(B87&lt;&gt;"",ROUND('Συμβατικά ΦΣ'!H87*'Συμβατικά ΦΣ'!J87,2),"")</f>
        <v/>
      </c>
      <c r="F87" s="125" t="str">
        <f aca="false">IF(B87&lt;&gt;"",ROUND('Νέα ΦΣ'!I87*'Νέα ΦΣ'!M87,2),"")</f>
        <v/>
      </c>
      <c r="G87" s="125" t="str">
        <f aca="false">IF(B87&lt;&gt;"",ROUND('Συμβατικά ΦΣ'!L87*'Συμβατικά ΦΣ'!J87*'Γενικά Δεδομένα'!$I$6*365/1000,2),"")</f>
        <v/>
      </c>
      <c r="H87" s="125" t="str">
        <f aca="false">IF(B87&lt;&gt;"",IF('Νέα ΦΣ'!O87="ΝΑΙ",ROUND(0.85*F87*'Γενικά Δεδομένα'!$I$6*365/1000,2),ROUND(F87*'Γενικά Δεδομένα'!$I$6*365/1000,2)),"")</f>
        <v/>
      </c>
      <c r="I87" s="126" t="str">
        <f aca="false">IF(B87&lt;&gt;"",ROUND('Συμβατικά ΦΣ'!H87*'Γενικά Δεδομένα'!$I$9,2),"")</f>
        <v/>
      </c>
      <c r="J87" s="125" t="str">
        <f aca="false">IF(B87&lt;&gt;"",ROUND(('Νέα ΦΣ'!I87+'Νέα ΦΣ'!J87)*'Νέα ΦΣ'!N87,2),"")</f>
        <v/>
      </c>
      <c r="K87" s="125" t="str">
        <f aca="false">IF(B87&lt;&gt;"",ROUND(Βραχίονες!F87*'Γενικά Δεδομένα'!$I$10,2),"")</f>
        <v/>
      </c>
      <c r="L87" s="125" t="str">
        <f aca="false">IF(B87&lt;&gt;"",ROUND((Βραχίονες!F87+Βραχίονες!G87)*'Γενικά Δεδομένα'!$I$11,2),"")</f>
        <v/>
      </c>
      <c r="M87" s="127"/>
    </row>
    <row r="88" customFormat="false" ht="30" hidden="false" customHeight="true" outlineLevel="0" collapsed="false">
      <c r="B88" s="123" t="str">
        <f aca="false">IF('Συμβατικά ΦΣ'!B88&lt;&gt;"",'Συμβατικά ΦΣ'!B88,"")</f>
        <v/>
      </c>
      <c r="C88" s="124" t="str">
        <f aca="false">IF(B88&lt;&gt;"",'Νέα ΦΣ'!C88,"")</f>
        <v/>
      </c>
      <c r="D88" s="124" t="str">
        <f aca="false">IF(B88&lt;&gt;"",Βραχίονες!D88,"")</f>
        <v/>
      </c>
      <c r="E88" s="125" t="str">
        <f aca="false">IF(B88&lt;&gt;"",ROUND('Συμβατικά ΦΣ'!H88*'Συμβατικά ΦΣ'!J88,2),"")</f>
        <v/>
      </c>
      <c r="F88" s="125" t="str">
        <f aca="false">IF(B88&lt;&gt;"",ROUND('Νέα ΦΣ'!I88*'Νέα ΦΣ'!M88,2),"")</f>
        <v/>
      </c>
      <c r="G88" s="125" t="str">
        <f aca="false">IF(B88&lt;&gt;"",ROUND('Συμβατικά ΦΣ'!L88*'Συμβατικά ΦΣ'!J88*'Γενικά Δεδομένα'!$I$6*365/1000,2),"")</f>
        <v/>
      </c>
      <c r="H88" s="125" t="str">
        <f aca="false">IF(B88&lt;&gt;"",IF('Νέα ΦΣ'!O88="ΝΑΙ",ROUND(0.85*F88*'Γενικά Δεδομένα'!$I$6*365/1000,2),ROUND(F88*'Γενικά Δεδομένα'!$I$6*365/1000,2)),"")</f>
        <v/>
      </c>
      <c r="I88" s="126" t="str">
        <f aca="false">IF(B88&lt;&gt;"",ROUND('Συμβατικά ΦΣ'!H88*'Γενικά Δεδομένα'!$I$9,2),"")</f>
        <v/>
      </c>
      <c r="J88" s="125" t="str">
        <f aca="false">IF(B88&lt;&gt;"",ROUND(('Νέα ΦΣ'!I88+'Νέα ΦΣ'!J88)*'Νέα ΦΣ'!N88,2),"")</f>
        <v/>
      </c>
      <c r="K88" s="125" t="str">
        <f aca="false">IF(B88&lt;&gt;"",ROUND(Βραχίονες!F88*'Γενικά Δεδομένα'!$I$10,2),"")</f>
        <v/>
      </c>
      <c r="L88" s="125" t="str">
        <f aca="false">IF(B88&lt;&gt;"",ROUND((Βραχίονες!F88+Βραχίονες!G88)*'Γενικά Δεδομένα'!$I$11,2),"")</f>
        <v/>
      </c>
      <c r="M88" s="127"/>
    </row>
    <row r="89" customFormat="false" ht="30" hidden="false" customHeight="true" outlineLevel="0" collapsed="false">
      <c r="B89" s="123" t="str">
        <f aca="false">IF('Συμβατικά ΦΣ'!B89&lt;&gt;"",'Συμβατικά ΦΣ'!B89,"")</f>
        <v/>
      </c>
      <c r="C89" s="124" t="str">
        <f aca="false">IF(B89&lt;&gt;"",'Νέα ΦΣ'!C89,"")</f>
        <v/>
      </c>
      <c r="D89" s="124" t="str">
        <f aca="false">IF(B89&lt;&gt;"",Βραχίονες!D89,"")</f>
        <v/>
      </c>
      <c r="E89" s="125" t="str">
        <f aca="false">IF(B89&lt;&gt;"",ROUND('Συμβατικά ΦΣ'!H89*'Συμβατικά ΦΣ'!J89,2),"")</f>
        <v/>
      </c>
      <c r="F89" s="125" t="str">
        <f aca="false">IF(B89&lt;&gt;"",ROUND('Νέα ΦΣ'!I89*'Νέα ΦΣ'!M89,2),"")</f>
        <v/>
      </c>
      <c r="G89" s="125" t="str">
        <f aca="false">IF(B89&lt;&gt;"",ROUND('Συμβατικά ΦΣ'!L89*'Συμβατικά ΦΣ'!J89*'Γενικά Δεδομένα'!$I$6*365/1000,2),"")</f>
        <v/>
      </c>
      <c r="H89" s="125" t="str">
        <f aca="false">IF(B89&lt;&gt;"",IF('Νέα ΦΣ'!O89="ΝΑΙ",ROUND(0.85*F89*'Γενικά Δεδομένα'!$I$6*365/1000,2),ROUND(F89*'Γενικά Δεδομένα'!$I$6*365/1000,2)),"")</f>
        <v/>
      </c>
      <c r="I89" s="126" t="str">
        <f aca="false">IF(B89&lt;&gt;"",ROUND('Συμβατικά ΦΣ'!H89*'Γενικά Δεδομένα'!$I$9,2),"")</f>
        <v/>
      </c>
      <c r="J89" s="125" t="str">
        <f aca="false">IF(B89&lt;&gt;"",ROUND(('Νέα ΦΣ'!I89+'Νέα ΦΣ'!J89)*'Νέα ΦΣ'!N89,2),"")</f>
        <v/>
      </c>
      <c r="K89" s="125" t="str">
        <f aca="false">IF(B89&lt;&gt;"",ROUND(Βραχίονες!F89*'Γενικά Δεδομένα'!$I$10,2),"")</f>
        <v/>
      </c>
      <c r="L89" s="125" t="str">
        <f aca="false">IF(B89&lt;&gt;"",ROUND((Βραχίονες!F89+Βραχίονες!G89)*'Γενικά Δεδομένα'!$I$11,2),"")</f>
        <v/>
      </c>
      <c r="M89" s="127"/>
    </row>
    <row r="90" customFormat="false" ht="30" hidden="false" customHeight="true" outlineLevel="0" collapsed="false">
      <c r="B90" s="123" t="str">
        <f aca="false">IF('Συμβατικά ΦΣ'!B90&lt;&gt;"",'Συμβατικά ΦΣ'!B90,"")</f>
        <v/>
      </c>
      <c r="C90" s="124" t="str">
        <f aca="false">IF(B90&lt;&gt;"",'Νέα ΦΣ'!C90,"")</f>
        <v/>
      </c>
      <c r="D90" s="124" t="str">
        <f aca="false">IF(B90&lt;&gt;"",Βραχίονες!D90,"")</f>
        <v/>
      </c>
      <c r="E90" s="125" t="str">
        <f aca="false">IF(B90&lt;&gt;"",ROUND('Συμβατικά ΦΣ'!H90*'Συμβατικά ΦΣ'!J90,2),"")</f>
        <v/>
      </c>
      <c r="F90" s="125" t="str">
        <f aca="false">IF(B90&lt;&gt;"",ROUND('Νέα ΦΣ'!I90*'Νέα ΦΣ'!M90,2),"")</f>
        <v/>
      </c>
      <c r="G90" s="125" t="str">
        <f aca="false">IF(B90&lt;&gt;"",ROUND('Συμβατικά ΦΣ'!L90*'Συμβατικά ΦΣ'!J90*'Γενικά Δεδομένα'!$I$6*365/1000,2),"")</f>
        <v/>
      </c>
      <c r="H90" s="125" t="str">
        <f aca="false">IF(B90&lt;&gt;"",IF('Νέα ΦΣ'!O90="ΝΑΙ",ROUND(0.85*F90*'Γενικά Δεδομένα'!$I$6*365/1000,2),ROUND(F90*'Γενικά Δεδομένα'!$I$6*365/1000,2)),"")</f>
        <v/>
      </c>
      <c r="I90" s="126" t="str">
        <f aca="false">IF(B90&lt;&gt;"",ROUND('Συμβατικά ΦΣ'!H90*'Γενικά Δεδομένα'!$I$9,2),"")</f>
        <v/>
      </c>
      <c r="J90" s="125" t="str">
        <f aca="false">IF(B90&lt;&gt;"",ROUND(('Νέα ΦΣ'!I90+'Νέα ΦΣ'!J90)*'Νέα ΦΣ'!N90,2),"")</f>
        <v/>
      </c>
      <c r="K90" s="125" t="str">
        <f aca="false">IF(B90&lt;&gt;"",ROUND(Βραχίονες!F90*'Γενικά Δεδομένα'!$I$10,2),"")</f>
        <v/>
      </c>
      <c r="L90" s="125" t="str">
        <f aca="false">IF(B90&lt;&gt;"",ROUND((Βραχίονες!F90+Βραχίονες!G90)*'Γενικά Δεδομένα'!$I$11,2),"")</f>
        <v/>
      </c>
      <c r="M90" s="127"/>
    </row>
    <row r="91" customFormat="false" ht="30" hidden="false" customHeight="true" outlineLevel="0" collapsed="false">
      <c r="B91" s="123" t="str">
        <f aca="false">IF('Συμβατικά ΦΣ'!B91&lt;&gt;"",'Συμβατικά ΦΣ'!B91,"")</f>
        <v/>
      </c>
      <c r="C91" s="124" t="str">
        <f aca="false">IF(B91&lt;&gt;"",'Νέα ΦΣ'!C91,"")</f>
        <v/>
      </c>
      <c r="D91" s="124" t="str">
        <f aca="false">IF(B91&lt;&gt;"",Βραχίονες!D91,"")</f>
        <v/>
      </c>
      <c r="E91" s="125" t="str">
        <f aca="false">IF(B91&lt;&gt;"",ROUND('Συμβατικά ΦΣ'!H91*'Συμβατικά ΦΣ'!J91,2),"")</f>
        <v/>
      </c>
      <c r="F91" s="125" t="str">
        <f aca="false">IF(B91&lt;&gt;"",ROUND('Νέα ΦΣ'!I91*'Νέα ΦΣ'!M91,2),"")</f>
        <v/>
      </c>
      <c r="G91" s="125" t="str">
        <f aca="false">IF(B91&lt;&gt;"",ROUND('Συμβατικά ΦΣ'!L91*'Συμβατικά ΦΣ'!J91*'Γενικά Δεδομένα'!$I$6*365/1000,2),"")</f>
        <v/>
      </c>
      <c r="H91" s="125" t="str">
        <f aca="false">IF(B91&lt;&gt;"",IF('Νέα ΦΣ'!O91="ΝΑΙ",ROUND(0.85*F91*'Γενικά Δεδομένα'!$I$6*365/1000,2),ROUND(F91*'Γενικά Δεδομένα'!$I$6*365/1000,2)),"")</f>
        <v/>
      </c>
      <c r="I91" s="126" t="str">
        <f aca="false">IF(B91&lt;&gt;"",ROUND('Συμβατικά ΦΣ'!H91*'Γενικά Δεδομένα'!$I$9,2),"")</f>
        <v/>
      </c>
      <c r="J91" s="125" t="str">
        <f aca="false">IF(B91&lt;&gt;"",ROUND(('Νέα ΦΣ'!I91+'Νέα ΦΣ'!J91)*'Νέα ΦΣ'!N91,2),"")</f>
        <v/>
      </c>
      <c r="K91" s="125" t="str">
        <f aca="false">IF(B91&lt;&gt;"",ROUND(Βραχίονες!F91*'Γενικά Δεδομένα'!$I$10,2),"")</f>
        <v/>
      </c>
      <c r="L91" s="125" t="str">
        <f aca="false">IF(B91&lt;&gt;"",ROUND((Βραχίονες!F91+Βραχίονες!G91)*'Γενικά Δεδομένα'!$I$11,2),"")</f>
        <v/>
      </c>
      <c r="M91" s="127"/>
    </row>
    <row r="92" customFormat="false" ht="30" hidden="false" customHeight="true" outlineLevel="0" collapsed="false">
      <c r="B92" s="123" t="str">
        <f aca="false">IF('Συμβατικά ΦΣ'!B92&lt;&gt;"",'Συμβατικά ΦΣ'!B92,"")</f>
        <v/>
      </c>
      <c r="C92" s="124" t="str">
        <f aca="false">IF(B92&lt;&gt;"",'Νέα ΦΣ'!C92,"")</f>
        <v/>
      </c>
      <c r="D92" s="124" t="str">
        <f aca="false">IF(B92&lt;&gt;"",Βραχίονες!D92,"")</f>
        <v/>
      </c>
      <c r="E92" s="125" t="str">
        <f aca="false">IF(B92&lt;&gt;"",ROUND('Συμβατικά ΦΣ'!H92*'Συμβατικά ΦΣ'!J92,2),"")</f>
        <v/>
      </c>
      <c r="F92" s="125" t="str">
        <f aca="false">IF(B92&lt;&gt;"",ROUND('Νέα ΦΣ'!I92*'Νέα ΦΣ'!M92,2),"")</f>
        <v/>
      </c>
      <c r="G92" s="125" t="str">
        <f aca="false">IF(B92&lt;&gt;"",ROUND('Συμβατικά ΦΣ'!L92*'Συμβατικά ΦΣ'!J92*'Γενικά Δεδομένα'!$I$6*365/1000,2),"")</f>
        <v/>
      </c>
      <c r="H92" s="125" t="str">
        <f aca="false">IF(B92&lt;&gt;"",IF('Νέα ΦΣ'!O92="ΝΑΙ",ROUND(0.85*F92*'Γενικά Δεδομένα'!$I$6*365/1000,2),ROUND(F92*'Γενικά Δεδομένα'!$I$6*365/1000,2)),"")</f>
        <v/>
      </c>
      <c r="I92" s="126" t="str">
        <f aca="false">IF(B92&lt;&gt;"",ROUND('Συμβατικά ΦΣ'!H92*'Γενικά Δεδομένα'!$I$9,2),"")</f>
        <v/>
      </c>
      <c r="J92" s="125" t="str">
        <f aca="false">IF(B92&lt;&gt;"",ROUND(('Νέα ΦΣ'!I92+'Νέα ΦΣ'!J92)*'Νέα ΦΣ'!N92,2),"")</f>
        <v/>
      </c>
      <c r="K92" s="125" t="str">
        <f aca="false">IF(B92&lt;&gt;"",ROUND(Βραχίονες!F92*'Γενικά Δεδομένα'!$I$10,2),"")</f>
        <v/>
      </c>
      <c r="L92" s="125" t="str">
        <f aca="false">IF(B92&lt;&gt;"",ROUND((Βραχίονες!F92+Βραχίονες!G92)*'Γενικά Δεδομένα'!$I$11,2),"")</f>
        <v/>
      </c>
      <c r="M92" s="127"/>
    </row>
    <row r="93" customFormat="false" ht="30" hidden="false" customHeight="true" outlineLevel="0" collapsed="false">
      <c r="B93" s="123" t="str">
        <f aca="false">IF('Συμβατικά ΦΣ'!B93&lt;&gt;"",'Συμβατικά ΦΣ'!B93,"")</f>
        <v/>
      </c>
      <c r="C93" s="124" t="str">
        <f aca="false">IF(B93&lt;&gt;"",'Νέα ΦΣ'!C93,"")</f>
        <v/>
      </c>
      <c r="D93" s="124" t="str">
        <f aca="false">IF(B93&lt;&gt;"",Βραχίονες!D93,"")</f>
        <v/>
      </c>
      <c r="E93" s="125" t="str">
        <f aca="false">IF(B93&lt;&gt;"",ROUND('Συμβατικά ΦΣ'!H93*'Συμβατικά ΦΣ'!J93,2),"")</f>
        <v/>
      </c>
      <c r="F93" s="125" t="str">
        <f aca="false">IF(B93&lt;&gt;"",ROUND('Νέα ΦΣ'!I93*'Νέα ΦΣ'!M93,2),"")</f>
        <v/>
      </c>
      <c r="G93" s="125" t="str">
        <f aca="false">IF(B93&lt;&gt;"",ROUND('Συμβατικά ΦΣ'!L93*'Συμβατικά ΦΣ'!J93*'Γενικά Δεδομένα'!$I$6*365/1000,2),"")</f>
        <v/>
      </c>
      <c r="H93" s="125" t="str">
        <f aca="false">IF(B93&lt;&gt;"",IF('Νέα ΦΣ'!O93="ΝΑΙ",ROUND(0.85*F93*'Γενικά Δεδομένα'!$I$6*365/1000,2),ROUND(F93*'Γενικά Δεδομένα'!$I$6*365/1000,2)),"")</f>
        <v/>
      </c>
      <c r="I93" s="126" t="str">
        <f aca="false">IF(B93&lt;&gt;"",ROUND('Συμβατικά ΦΣ'!H93*'Γενικά Δεδομένα'!$I$9,2),"")</f>
        <v/>
      </c>
      <c r="J93" s="125" t="str">
        <f aca="false">IF(B93&lt;&gt;"",ROUND(('Νέα ΦΣ'!I93+'Νέα ΦΣ'!J93)*'Νέα ΦΣ'!N93,2),"")</f>
        <v/>
      </c>
      <c r="K93" s="125" t="str">
        <f aca="false">IF(B93&lt;&gt;"",ROUND(Βραχίονες!F93*'Γενικά Δεδομένα'!$I$10,2),"")</f>
        <v/>
      </c>
      <c r="L93" s="125" t="str">
        <f aca="false">IF(B93&lt;&gt;"",ROUND((Βραχίονες!F93+Βραχίονες!G93)*'Γενικά Δεδομένα'!$I$11,2),"")</f>
        <v/>
      </c>
      <c r="M93" s="127"/>
    </row>
    <row r="94" customFormat="false" ht="30" hidden="false" customHeight="true" outlineLevel="0" collapsed="false">
      <c r="B94" s="123" t="str">
        <f aca="false">IF('Συμβατικά ΦΣ'!B94&lt;&gt;"",'Συμβατικά ΦΣ'!B94,"")</f>
        <v/>
      </c>
      <c r="C94" s="124" t="str">
        <f aca="false">IF(B94&lt;&gt;"",'Νέα ΦΣ'!C94,"")</f>
        <v/>
      </c>
      <c r="D94" s="124" t="str">
        <f aca="false">IF(B94&lt;&gt;"",Βραχίονες!D94,"")</f>
        <v/>
      </c>
      <c r="E94" s="125" t="str">
        <f aca="false">IF(B94&lt;&gt;"",ROUND('Συμβατικά ΦΣ'!H94*'Συμβατικά ΦΣ'!J94,2),"")</f>
        <v/>
      </c>
      <c r="F94" s="125" t="str">
        <f aca="false">IF(B94&lt;&gt;"",ROUND('Νέα ΦΣ'!I94*'Νέα ΦΣ'!M94,2),"")</f>
        <v/>
      </c>
      <c r="G94" s="125" t="str">
        <f aca="false">IF(B94&lt;&gt;"",ROUND('Συμβατικά ΦΣ'!L94*'Συμβατικά ΦΣ'!J94*'Γενικά Δεδομένα'!$I$6*365/1000,2),"")</f>
        <v/>
      </c>
      <c r="H94" s="125" t="str">
        <f aca="false">IF(B94&lt;&gt;"",IF('Νέα ΦΣ'!O94="ΝΑΙ",ROUND(0.85*F94*'Γενικά Δεδομένα'!$I$6*365/1000,2),ROUND(F94*'Γενικά Δεδομένα'!$I$6*365/1000,2)),"")</f>
        <v/>
      </c>
      <c r="I94" s="126" t="str">
        <f aca="false">IF(B94&lt;&gt;"",ROUND('Συμβατικά ΦΣ'!H94*'Γενικά Δεδομένα'!$I$9,2),"")</f>
        <v/>
      </c>
      <c r="J94" s="125" t="str">
        <f aca="false">IF(B94&lt;&gt;"",ROUND(('Νέα ΦΣ'!I94+'Νέα ΦΣ'!J94)*'Νέα ΦΣ'!N94,2),"")</f>
        <v/>
      </c>
      <c r="K94" s="125" t="str">
        <f aca="false">IF(B94&lt;&gt;"",ROUND(Βραχίονες!F94*'Γενικά Δεδομένα'!$I$10,2),"")</f>
        <v/>
      </c>
      <c r="L94" s="125" t="str">
        <f aca="false">IF(B94&lt;&gt;"",ROUND((Βραχίονες!F94+Βραχίονες!G94)*'Γενικά Δεδομένα'!$I$11,2),"")</f>
        <v/>
      </c>
      <c r="M94" s="127"/>
    </row>
    <row r="95" customFormat="false" ht="30" hidden="false" customHeight="true" outlineLevel="0" collapsed="false">
      <c r="B95" s="123" t="str">
        <f aca="false">IF('Συμβατικά ΦΣ'!B95&lt;&gt;"",'Συμβατικά ΦΣ'!B95,"")</f>
        <v/>
      </c>
      <c r="C95" s="124" t="str">
        <f aca="false">IF(B95&lt;&gt;"",'Νέα ΦΣ'!C95,"")</f>
        <v/>
      </c>
      <c r="D95" s="124" t="str">
        <f aca="false">IF(B95&lt;&gt;"",Βραχίονες!D95,"")</f>
        <v/>
      </c>
      <c r="E95" s="125" t="str">
        <f aca="false">IF(B95&lt;&gt;"",ROUND('Συμβατικά ΦΣ'!H95*'Συμβατικά ΦΣ'!J95,2),"")</f>
        <v/>
      </c>
      <c r="F95" s="125" t="str">
        <f aca="false">IF(B95&lt;&gt;"",ROUND('Νέα ΦΣ'!I95*'Νέα ΦΣ'!M95,2),"")</f>
        <v/>
      </c>
      <c r="G95" s="125" t="str">
        <f aca="false">IF(B95&lt;&gt;"",ROUND('Συμβατικά ΦΣ'!L95*'Συμβατικά ΦΣ'!J95*'Γενικά Δεδομένα'!$I$6*365/1000,2),"")</f>
        <v/>
      </c>
      <c r="H95" s="125" t="str">
        <f aca="false">IF(B95&lt;&gt;"",IF('Νέα ΦΣ'!O95="ΝΑΙ",ROUND(0.85*F95*'Γενικά Δεδομένα'!$I$6*365/1000,2),ROUND(F95*'Γενικά Δεδομένα'!$I$6*365/1000,2)),"")</f>
        <v/>
      </c>
      <c r="I95" s="126" t="str">
        <f aca="false">IF(B95&lt;&gt;"",ROUND('Συμβατικά ΦΣ'!H95*'Γενικά Δεδομένα'!$I$9,2),"")</f>
        <v/>
      </c>
      <c r="J95" s="125" t="str">
        <f aca="false">IF(B95&lt;&gt;"",ROUND(('Νέα ΦΣ'!I95+'Νέα ΦΣ'!J95)*'Νέα ΦΣ'!N95,2),"")</f>
        <v/>
      </c>
      <c r="K95" s="125" t="str">
        <f aca="false">IF(B95&lt;&gt;"",ROUND(Βραχίονες!F95*'Γενικά Δεδομένα'!$I$10,2),"")</f>
        <v/>
      </c>
      <c r="L95" s="125" t="str">
        <f aca="false">IF(B95&lt;&gt;"",ROUND((Βραχίονες!F95+Βραχίονες!G95)*'Γενικά Δεδομένα'!$I$11,2),"")</f>
        <v/>
      </c>
      <c r="M95" s="127"/>
    </row>
    <row r="96" customFormat="false" ht="30" hidden="false" customHeight="true" outlineLevel="0" collapsed="false">
      <c r="B96" s="123" t="str">
        <f aca="false">IF('Συμβατικά ΦΣ'!B96&lt;&gt;"",'Συμβατικά ΦΣ'!B96,"")</f>
        <v/>
      </c>
      <c r="C96" s="124" t="str">
        <f aca="false">IF(B96&lt;&gt;"",'Νέα ΦΣ'!C96,"")</f>
        <v/>
      </c>
      <c r="D96" s="124" t="str">
        <f aca="false">IF(B96&lt;&gt;"",Βραχίονες!D96,"")</f>
        <v/>
      </c>
      <c r="E96" s="125" t="str">
        <f aca="false">IF(B96&lt;&gt;"",ROUND('Συμβατικά ΦΣ'!H96*'Συμβατικά ΦΣ'!J96,2),"")</f>
        <v/>
      </c>
      <c r="F96" s="125" t="str">
        <f aca="false">IF(B96&lt;&gt;"",ROUND('Νέα ΦΣ'!I96*'Νέα ΦΣ'!M96,2),"")</f>
        <v/>
      </c>
      <c r="G96" s="125" t="str">
        <f aca="false">IF(B96&lt;&gt;"",ROUND('Συμβατικά ΦΣ'!L96*'Συμβατικά ΦΣ'!J96*'Γενικά Δεδομένα'!$I$6*365/1000,2),"")</f>
        <v/>
      </c>
      <c r="H96" s="125" t="str">
        <f aca="false">IF(B96&lt;&gt;"",IF('Νέα ΦΣ'!O96="ΝΑΙ",ROUND(0.85*F96*'Γενικά Δεδομένα'!$I$6*365/1000,2),ROUND(F96*'Γενικά Δεδομένα'!$I$6*365/1000,2)),"")</f>
        <v/>
      </c>
      <c r="I96" s="126" t="str">
        <f aca="false">IF(B96&lt;&gt;"",ROUND('Συμβατικά ΦΣ'!H96*'Γενικά Δεδομένα'!$I$9,2),"")</f>
        <v/>
      </c>
      <c r="J96" s="125" t="str">
        <f aca="false">IF(B96&lt;&gt;"",ROUND(('Νέα ΦΣ'!I96+'Νέα ΦΣ'!J96)*'Νέα ΦΣ'!N96,2),"")</f>
        <v/>
      </c>
      <c r="K96" s="125" t="str">
        <f aca="false">IF(B96&lt;&gt;"",ROUND(Βραχίονες!F96*'Γενικά Δεδομένα'!$I$10,2),"")</f>
        <v/>
      </c>
      <c r="L96" s="125" t="str">
        <f aca="false">IF(B96&lt;&gt;"",ROUND((Βραχίονες!F96+Βραχίονες!G96)*'Γενικά Δεδομένα'!$I$11,2),"")</f>
        <v/>
      </c>
      <c r="M96" s="127"/>
    </row>
    <row r="97" customFormat="false" ht="30" hidden="false" customHeight="true" outlineLevel="0" collapsed="false">
      <c r="B97" s="123" t="str">
        <f aca="false">IF('Συμβατικά ΦΣ'!B97&lt;&gt;"",'Συμβατικά ΦΣ'!B97,"")</f>
        <v/>
      </c>
      <c r="C97" s="124" t="str">
        <f aca="false">IF(B97&lt;&gt;"",'Νέα ΦΣ'!C97,"")</f>
        <v/>
      </c>
      <c r="D97" s="124" t="str">
        <f aca="false">IF(B97&lt;&gt;"",Βραχίονες!D97,"")</f>
        <v/>
      </c>
      <c r="E97" s="125" t="str">
        <f aca="false">IF(B97&lt;&gt;"",ROUND('Συμβατικά ΦΣ'!H97*'Συμβατικά ΦΣ'!J97,2),"")</f>
        <v/>
      </c>
      <c r="F97" s="125" t="str">
        <f aca="false">IF(B97&lt;&gt;"",ROUND('Νέα ΦΣ'!I97*'Νέα ΦΣ'!M97,2),"")</f>
        <v/>
      </c>
      <c r="G97" s="125" t="str">
        <f aca="false">IF(B97&lt;&gt;"",ROUND('Συμβατικά ΦΣ'!L97*'Συμβατικά ΦΣ'!J97*'Γενικά Δεδομένα'!$I$6*365/1000,2),"")</f>
        <v/>
      </c>
      <c r="H97" s="125" t="str">
        <f aca="false">IF(B97&lt;&gt;"",IF('Νέα ΦΣ'!O97="ΝΑΙ",ROUND(0.85*F97*'Γενικά Δεδομένα'!$I$6*365/1000,2),ROUND(F97*'Γενικά Δεδομένα'!$I$6*365/1000,2)),"")</f>
        <v/>
      </c>
      <c r="I97" s="126" t="str">
        <f aca="false">IF(B97&lt;&gt;"",ROUND('Συμβατικά ΦΣ'!H97*'Γενικά Δεδομένα'!$I$9,2),"")</f>
        <v/>
      </c>
      <c r="J97" s="125" t="str">
        <f aca="false">IF(B97&lt;&gt;"",ROUND(('Νέα ΦΣ'!I97+'Νέα ΦΣ'!J97)*'Νέα ΦΣ'!N97,2),"")</f>
        <v/>
      </c>
      <c r="K97" s="125" t="str">
        <f aca="false">IF(B97&lt;&gt;"",ROUND(Βραχίονες!F97*'Γενικά Δεδομένα'!$I$10,2),"")</f>
        <v/>
      </c>
      <c r="L97" s="125" t="str">
        <f aca="false">IF(B97&lt;&gt;"",ROUND((Βραχίονες!F97+Βραχίονες!G97)*'Γενικά Δεδομένα'!$I$11,2),"")</f>
        <v/>
      </c>
      <c r="M97" s="127"/>
    </row>
    <row r="98" customFormat="false" ht="30" hidden="false" customHeight="true" outlineLevel="0" collapsed="false">
      <c r="B98" s="123" t="str">
        <f aca="false">IF('Συμβατικά ΦΣ'!B98&lt;&gt;"",'Συμβατικά ΦΣ'!B98,"")</f>
        <v/>
      </c>
      <c r="C98" s="124" t="str">
        <f aca="false">IF(B98&lt;&gt;"",'Νέα ΦΣ'!C98,"")</f>
        <v/>
      </c>
      <c r="D98" s="124" t="str">
        <f aca="false">IF(B98&lt;&gt;"",Βραχίονες!D98,"")</f>
        <v/>
      </c>
      <c r="E98" s="125" t="str">
        <f aca="false">IF(B98&lt;&gt;"",ROUND('Συμβατικά ΦΣ'!H98*'Συμβατικά ΦΣ'!J98,2),"")</f>
        <v/>
      </c>
      <c r="F98" s="125" t="str">
        <f aca="false">IF(B98&lt;&gt;"",ROUND('Νέα ΦΣ'!I98*'Νέα ΦΣ'!M98,2),"")</f>
        <v/>
      </c>
      <c r="G98" s="125" t="str">
        <f aca="false">IF(B98&lt;&gt;"",ROUND('Συμβατικά ΦΣ'!L98*'Συμβατικά ΦΣ'!J98*'Γενικά Δεδομένα'!$I$6*365/1000,2),"")</f>
        <v/>
      </c>
      <c r="H98" s="125" t="str">
        <f aca="false">IF(B98&lt;&gt;"",IF('Νέα ΦΣ'!O98="ΝΑΙ",ROUND(0.85*F98*'Γενικά Δεδομένα'!$I$6*365/1000,2),ROUND(F98*'Γενικά Δεδομένα'!$I$6*365/1000,2)),"")</f>
        <v/>
      </c>
      <c r="I98" s="126" t="str">
        <f aca="false">IF(B98&lt;&gt;"",ROUND('Συμβατικά ΦΣ'!H98*'Γενικά Δεδομένα'!$I$9,2),"")</f>
        <v/>
      </c>
      <c r="J98" s="125" t="str">
        <f aca="false">IF(B98&lt;&gt;"",ROUND(('Νέα ΦΣ'!I98+'Νέα ΦΣ'!J98)*'Νέα ΦΣ'!N98,2),"")</f>
        <v/>
      </c>
      <c r="K98" s="125" t="str">
        <f aca="false">IF(B98&lt;&gt;"",ROUND(Βραχίονες!F98*'Γενικά Δεδομένα'!$I$10,2),"")</f>
        <v/>
      </c>
      <c r="L98" s="125" t="str">
        <f aca="false">IF(B98&lt;&gt;"",ROUND((Βραχίονες!F98+Βραχίονες!G98)*'Γενικά Δεδομένα'!$I$11,2),"")</f>
        <v/>
      </c>
      <c r="M98" s="127"/>
    </row>
    <row r="99" customFormat="false" ht="30" hidden="false" customHeight="true" outlineLevel="0" collapsed="false">
      <c r="B99" s="123" t="str">
        <f aca="false">IF('Συμβατικά ΦΣ'!B99&lt;&gt;"",'Συμβατικά ΦΣ'!B99,"")</f>
        <v/>
      </c>
      <c r="C99" s="124" t="str">
        <f aca="false">IF(B99&lt;&gt;"",'Νέα ΦΣ'!C99,"")</f>
        <v/>
      </c>
      <c r="D99" s="124" t="str">
        <f aca="false">IF(B99&lt;&gt;"",Βραχίονες!D99,"")</f>
        <v/>
      </c>
      <c r="E99" s="125" t="str">
        <f aca="false">IF(B99&lt;&gt;"",ROUND('Συμβατικά ΦΣ'!H99*'Συμβατικά ΦΣ'!J99,2),"")</f>
        <v/>
      </c>
      <c r="F99" s="125" t="str">
        <f aca="false">IF(B99&lt;&gt;"",ROUND('Νέα ΦΣ'!I99*'Νέα ΦΣ'!M99,2),"")</f>
        <v/>
      </c>
      <c r="G99" s="125" t="str">
        <f aca="false">IF(B99&lt;&gt;"",ROUND('Συμβατικά ΦΣ'!L99*'Συμβατικά ΦΣ'!J99*'Γενικά Δεδομένα'!$I$6*365/1000,2),"")</f>
        <v/>
      </c>
      <c r="H99" s="125" t="str">
        <f aca="false">IF(B99&lt;&gt;"",IF('Νέα ΦΣ'!O99="ΝΑΙ",ROUND(0.85*F99*'Γενικά Δεδομένα'!$I$6*365/1000,2),ROUND(F99*'Γενικά Δεδομένα'!$I$6*365/1000,2)),"")</f>
        <v/>
      </c>
      <c r="I99" s="126" t="str">
        <f aca="false">IF(B99&lt;&gt;"",ROUND('Συμβατικά ΦΣ'!H99*'Γενικά Δεδομένα'!$I$9,2),"")</f>
        <v/>
      </c>
      <c r="J99" s="125" t="str">
        <f aca="false">IF(B99&lt;&gt;"",ROUND(('Νέα ΦΣ'!I99+'Νέα ΦΣ'!J99)*'Νέα ΦΣ'!N99,2),"")</f>
        <v/>
      </c>
      <c r="K99" s="125" t="str">
        <f aca="false">IF(B99&lt;&gt;"",ROUND(Βραχίονες!F99*'Γενικά Δεδομένα'!$I$10,2),"")</f>
        <v/>
      </c>
      <c r="L99" s="125" t="str">
        <f aca="false">IF(B99&lt;&gt;"",ROUND((Βραχίονες!F99+Βραχίονες!G99)*'Γενικά Δεδομένα'!$I$11,2),"")</f>
        <v/>
      </c>
      <c r="M99" s="127"/>
    </row>
    <row r="100" customFormat="false" ht="30" hidden="false" customHeight="true" outlineLevel="0" collapsed="false">
      <c r="B100" s="123" t="str">
        <f aca="false">IF('Συμβατικά ΦΣ'!B100&lt;&gt;"",'Συμβατικά ΦΣ'!B100,"")</f>
        <v/>
      </c>
      <c r="C100" s="124" t="str">
        <f aca="false">IF(B100&lt;&gt;"",'Νέα ΦΣ'!C100,"")</f>
        <v/>
      </c>
      <c r="D100" s="124" t="str">
        <f aca="false">IF(B100&lt;&gt;"",Βραχίονες!D100,"")</f>
        <v/>
      </c>
      <c r="E100" s="125" t="str">
        <f aca="false">IF(B100&lt;&gt;"",ROUND('Συμβατικά ΦΣ'!H100*'Συμβατικά ΦΣ'!J100,2),"")</f>
        <v/>
      </c>
      <c r="F100" s="125" t="str">
        <f aca="false">IF(B100&lt;&gt;"",ROUND('Νέα ΦΣ'!I100*'Νέα ΦΣ'!M100,2),"")</f>
        <v/>
      </c>
      <c r="G100" s="125" t="str">
        <f aca="false">IF(B100&lt;&gt;"",ROUND('Συμβατικά ΦΣ'!L100*'Συμβατικά ΦΣ'!J100*'Γενικά Δεδομένα'!$I$6*365/1000,2),"")</f>
        <v/>
      </c>
      <c r="H100" s="125" t="str">
        <f aca="false">IF(B100&lt;&gt;"",IF('Νέα ΦΣ'!O100="ΝΑΙ",ROUND(0.85*F100*'Γενικά Δεδομένα'!$I$6*365/1000,2),ROUND(F100*'Γενικά Δεδομένα'!$I$6*365/1000,2)),"")</f>
        <v/>
      </c>
      <c r="I100" s="126" t="str">
        <f aca="false">IF(B100&lt;&gt;"",ROUND('Συμβατικά ΦΣ'!H100*'Γενικά Δεδομένα'!$I$9,2),"")</f>
        <v/>
      </c>
      <c r="J100" s="125" t="str">
        <f aca="false">IF(B100&lt;&gt;"",ROUND(('Νέα ΦΣ'!I100+'Νέα ΦΣ'!J100)*'Νέα ΦΣ'!N100,2),"")</f>
        <v/>
      </c>
      <c r="K100" s="125" t="str">
        <f aca="false">IF(B100&lt;&gt;"",ROUND(Βραχίονες!F100*'Γενικά Δεδομένα'!$I$10,2),"")</f>
        <v/>
      </c>
      <c r="L100" s="125" t="str">
        <f aca="false">IF(B100&lt;&gt;"",ROUND((Βραχίονες!F100+Βραχίονες!G100)*'Γενικά Δεδομένα'!$I$11,2),"")</f>
        <v/>
      </c>
      <c r="M100" s="127"/>
    </row>
    <row r="101" customFormat="false" ht="30" hidden="false" customHeight="true" outlineLevel="0" collapsed="false">
      <c r="B101" s="123" t="str">
        <f aca="false">IF('Συμβατικά ΦΣ'!B101&lt;&gt;"",'Συμβατικά ΦΣ'!B101,"")</f>
        <v/>
      </c>
      <c r="C101" s="124" t="str">
        <f aca="false">IF(B101&lt;&gt;"",'Νέα ΦΣ'!C101,"")</f>
        <v/>
      </c>
      <c r="D101" s="124" t="str">
        <f aca="false">IF(B101&lt;&gt;"",Βραχίονες!D101,"")</f>
        <v/>
      </c>
      <c r="E101" s="125" t="str">
        <f aca="false">IF(B101&lt;&gt;"",ROUND('Συμβατικά ΦΣ'!H101*'Συμβατικά ΦΣ'!J101,2),"")</f>
        <v/>
      </c>
      <c r="F101" s="125" t="str">
        <f aca="false">IF(B101&lt;&gt;"",ROUND('Νέα ΦΣ'!I101*'Νέα ΦΣ'!M101,2),"")</f>
        <v/>
      </c>
      <c r="G101" s="125" t="str">
        <f aca="false">IF(B101&lt;&gt;"",ROUND('Συμβατικά ΦΣ'!L101*'Συμβατικά ΦΣ'!J101*'Γενικά Δεδομένα'!$I$6*365/1000,2),"")</f>
        <v/>
      </c>
      <c r="H101" s="125" t="str">
        <f aca="false">IF(B101&lt;&gt;"",IF('Νέα ΦΣ'!O101="ΝΑΙ",ROUND(0.85*F101*'Γενικά Δεδομένα'!$I$6*365/1000,2),ROUND(F101*'Γενικά Δεδομένα'!$I$6*365/1000,2)),"")</f>
        <v/>
      </c>
      <c r="I101" s="126" t="str">
        <f aca="false">IF(B101&lt;&gt;"",ROUND('Συμβατικά ΦΣ'!H101*'Γενικά Δεδομένα'!$I$9,2),"")</f>
        <v/>
      </c>
      <c r="J101" s="125" t="str">
        <f aca="false">IF(B101&lt;&gt;"",ROUND(('Νέα ΦΣ'!I101+'Νέα ΦΣ'!J101)*'Νέα ΦΣ'!N101,2),"")</f>
        <v/>
      </c>
      <c r="K101" s="125" t="str">
        <f aca="false">IF(B101&lt;&gt;"",ROUND(Βραχίονες!F101*'Γενικά Δεδομένα'!$I$10,2),"")</f>
        <v/>
      </c>
      <c r="L101" s="125" t="str">
        <f aca="false">IF(B101&lt;&gt;"",ROUND((Βραχίονες!F101+Βραχίονες!G101)*'Γενικά Δεδομένα'!$I$11,2),"")</f>
        <v/>
      </c>
      <c r="M101" s="127"/>
    </row>
    <row r="102" customFormat="false" ht="30" hidden="false" customHeight="true" outlineLevel="0" collapsed="false">
      <c r="B102" s="123" t="str">
        <f aca="false">IF('Συμβατικά ΦΣ'!B102&lt;&gt;"",'Συμβατικά ΦΣ'!B102,"")</f>
        <v/>
      </c>
      <c r="C102" s="124" t="str">
        <f aca="false">IF(B102&lt;&gt;"",'Νέα ΦΣ'!C102,"")</f>
        <v/>
      </c>
      <c r="D102" s="124" t="str">
        <f aca="false">IF(B102&lt;&gt;"",Βραχίονες!D102,"")</f>
        <v/>
      </c>
      <c r="E102" s="125" t="str">
        <f aca="false">IF(B102&lt;&gt;"",ROUND('Συμβατικά ΦΣ'!H102*'Συμβατικά ΦΣ'!J102,2),"")</f>
        <v/>
      </c>
      <c r="F102" s="125" t="str">
        <f aca="false">IF(B102&lt;&gt;"",ROUND('Νέα ΦΣ'!I102*'Νέα ΦΣ'!M102,2),"")</f>
        <v/>
      </c>
      <c r="G102" s="125" t="str">
        <f aca="false">IF(B102&lt;&gt;"",ROUND('Συμβατικά ΦΣ'!L102*'Συμβατικά ΦΣ'!J102*'Γενικά Δεδομένα'!$I$6*365/1000,2),"")</f>
        <v/>
      </c>
      <c r="H102" s="125" t="str">
        <f aca="false">IF(B102&lt;&gt;"",IF('Νέα ΦΣ'!O102="ΝΑΙ",ROUND(0.85*F102*'Γενικά Δεδομένα'!$I$6*365/1000,2),ROUND(F102*'Γενικά Δεδομένα'!$I$6*365/1000,2)),"")</f>
        <v/>
      </c>
      <c r="I102" s="126" t="str">
        <f aca="false">IF(B102&lt;&gt;"",ROUND('Συμβατικά ΦΣ'!H102*'Γενικά Δεδομένα'!$I$9,2),"")</f>
        <v/>
      </c>
      <c r="J102" s="125" t="str">
        <f aca="false">IF(B102&lt;&gt;"",ROUND(('Νέα ΦΣ'!I102+'Νέα ΦΣ'!J102)*'Νέα ΦΣ'!N102,2),"")</f>
        <v/>
      </c>
      <c r="K102" s="125" t="str">
        <f aca="false">IF(B102&lt;&gt;"",ROUND(Βραχίονες!F102*'Γενικά Δεδομένα'!$I$10,2),"")</f>
        <v/>
      </c>
      <c r="L102" s="125" t="str">
        <f aca="false">IF(B102&lt;&gt;"",ROUND((Βραχίονες!F102+Βραχίονες!G102)*'Γενικά Δεδομένα'!$I$11,2),"")</f>
        <v/>
      </c>
      <c r="M102" s="127"/>
    </row>
    <row r="103" customFormat="false" ht="30" hidden="false" customHeight="true" outlineLevel="0" collapsed="false">
      <c r="B103" s="123" t="str">
        <f aca="false">IF('Συμβατικά ΦΣ'!B103&lt;&gt;"",'Συμβατικά ΦΣ'!B103,"")</f>
        <v/>
      </c>
      <c r="C103" s="124" t="str">
        <f aca="false">IF(B103&lt;&gt;"",'Νέα ΦΣ'!C103,"")</f>
        <v/>
      </c>
      <c r="D103" s="124" t="str">
        <f aca="false">IF(B103&lt;&gt;"",Βραχίονες!D103,"")</f>
        <v/>
      </c>
      <c r="E103" s="125" t="str">
        <f aca="false">IF(B103&lt;&gt;"",ROUND('Συμβατικά ΦΣ'!H103*'Συμβατικά ΦΣ'!J103,2),"")</f>
        <v/>
      </c>
      <c r="F103" s="125" t="str">
        <f aca="false">IF(B103&lt;&gt;"",ROUND('Νέα ΦΣ'!I103*'Νέα ΦΣ'!M103,2),"")</f>
        <v/>
      </c>
      <c r="G103" s="125" t="str">
        <f aca="false">IF(B103&lt;&gt;"",ROUND('Συμβατικά ΦΣ'!L103*'Συμβατικά ΦΣ'!J103*'Γενικά Δεδομένα'!$I$6*365/1000,2),"")</f>
        <v/>
      </c>
      <c r="H103" s="125" t="str">
        <f aca="false">IF(B103&lt;&gt;"",IF('Νέα ΦΣ'!O103="ΝΑΙ",ROUND(0.85*F103*'Γενικά Δεδομένα'!$I$6*365/1000,2),ROUND(F103*'Γενικά Δεδομένα'!$I$6*365/1000,2)),"")</f>
        <v/>
      </c>
      <c r="I103" s="126" t="str">
        <f aca="false">IF(B103&lt;&gt;"",ROUND('Συμβατικά ΦΣ'!H103*'Γενικά Δεδομένα'!$I$9,2),"")</f>
        <v/>
      </c>
      <c r="J103" s="125" t="str">
        <f aca="false">IF(B103&lt;&gt;"",ROUND(('Νέα ΦΣ'!I103+'Νέα ΦΣ'!J103)*'Νέα ΦΣ'!N103,2),"")</f>
        <v/>
      </c>
      <c r="K103" s="125" t="str">
        <f aca="false">IF(B103&lt;&gt;"",ROUND(Βραχίονες!F103*'Γενικά Δεδομένα'!$I$10,2),"")</f>
        <v/>
      </c>
      <c r="L103" s="125" t="str">
        <f aca="false">IF(B103&lt;&gt;"",ROUND((Βραχίονες!F103+Βραχίονες!G103)*'Γενικά Δεδομένα'!$I$11,2),"")</f>
        <v/>
      </c>
      <c r="M103" s="127"/>
    </row>
    <row r="104" customFormat="false" ht="30" hidden="false" customHeight="true" outlineLevel="0" collapsed="false">
      <c r="B104" s="123" t="str">
        <f aca="false">IF('Συμβατικά ΦΣ'!B104&lt;&gt;"",'Συμβατικά ΦΣ'!B104,"")</f>
        <v/>
      </c>
      <c r="C104" s="124" t="str">
        <f aca="false">IF(B104&lt;&gt;"",'Νέα ΦΣ'!C104,"")</f>
        <v/>
      </c>
      <c r="D104" s="124" t="str">
        <f aca="false">IF(B104&lt;&gt;"",Βραχίονες!D104,"")</f>
        <v/>
      </c>
      <c r="E104" s="125" t="str">
        <f aca="false">IF(B104&lt;&gt;"",ROUND('Συμβατικά ΦΣ'!H104*'Συμβατικά ΦΣ'!J104,2),"")</f>
        <v/>
      </c>
      <c r="F104" s="125" t="str">
        <f aca="false">IF(B104&lt;&gt;"",ROUND('Νέα ΦΣ'!I104*'Νέα ΦΣ'!M104,2),"")</f>
        <v/>
      </c>
      <c r="G104" s="125" t="str">
        <f aca="false">IF(B104&lt;&gt;"",ROUND('Συμβατικά ΦΣ'!L104*'Συμβατικά ΦΣ'!J104*'Γενικά Δεδομένα'!$I$6*365/1000,2),"")</f>
        <v/>
      </c>
      <c r="H104" s="125" t="str">
        <f aca="false">IF(B104&lt;&gt;"",IF('Νέα ΦΣ'!O104="ΝΑΙ",ROUND(0.85*F104*'Γενικά Δεδομένα'!$I$6*365/1000,2),ROUND(F104*'Γενικά Δεδομένα'!$I$6*365/1000,2)),"")</f>
        <v/>
      </c>
      <c r="I104" s="126" t="str">
        <f aca="false">IF(B104&lt;&gt;"",ROUND('Συμβατικά ΦΣ'!H104*'Γενικά Δεδομένα'!$I$9,2),"")</f>
        <v/>
      </c>
      <c r="J104" s="125" t="str">
        <f aca="false">IF(B104&lt;&gt;"",ROUND(('Νέα ΦΣ'!I104+'Νέα ΦΣ'!J104)*'Νέα ΦΣ'!N104,2),"")</f>
        <v/>
      </c>
      <c r="K104" s="125" t="str">
        <f aca="false">IF(B104&lt;&gt;"",ROUND(Βραχίονες!F104*'Γενικά Δεδομένα'!$I$10,2),"")</f>
        <v/>
      </c>
      <c r="L104" s="125" t="str">
        <f aca="false">IF(B104&lt;&gt;"",ROUND((Βραχίονες!F104+Βραχίονες!G104)*'Γενικά Δεδομένα'!$I$11,2),"")</f>
        <v/>
      </c>
      <c r="M104" s="127"/>
    </row>
    <row r="105" customFormat="false" ht="30" hidden="false" customHeight="true" outlineLevel="0" collapsed="false">
      <c r="B105" s="123" t="str">
        <f aca="false">IF('Συμβατικά ΦΣ'!B105&lt;&gt;"",'Συμβατικά ΦΣ'!B105,"")</f>
        <v/>
      </c>
      <c r="C105" s="124" t="str">
        <f aca="false">IF(B105&lt;&gt;"",'Νέα ΦΣ'!C105,"")</f>
        <v/>
      </c>
      <c r="D105" s="124" t="str">
        <f aca="false">IF(B105&lt;&gt;"",Βραχίονες!D105,"")</f>
        <v/>
      </c>
      <c r="E105" s="125" t="str">
        <f aca="false">IF(B105&lt;&gt;"",ROUND('Συμβατικά ΦΣ'!H105*'Συμβατικά ΦΣ'!J105,2),"")</f>
        <v/>
      </c>
      <c r="F105" s="125" t="str">
        <f aca="false">IF(B105&lt;&gt;"",ROUND('Νέα ΦΣ'!I105*'Νέα ΦΣ'!M105,2),"")</f>
        <v/>
      </c>
      <c r="G105" s="125" t="str">
        <f aca="false">IF(B105&lt;&gt;"",ROUND('Συμβατικά ΦΣ'!L105*'Συμβατικά ΦΣ'!J105*'Γενικά Δεδομένα'!$I$6*365/1000,2),"")</f>
        <v/>
      </c>
      <c r="H105" s="125" t="str">
        <f aca="false">IF(B105&lt;&gt;"",IF('Νέα ΦΣ'!O105="ΝΑΙ",ROUND(0.85*F105*'Γενικά Δεδομένα'!$I$6*365/1000,2),ROUND(F105*'Γενικά Δεδομένα'!$I$6*365/1000,2)),"")</f>
        <v/>
      </c>
      <c r="I105" s="126" t="str">
        <f aca="false">IF(B105&lt;&gt;"",ROUND('Συμβατικά ΦΣ'!H105*'Γενικά Δεδομένα'!$I$9,2),"")</f>
        <v/>
      </c>
      <c r="J105" s="125" t="str">
        <f aca="false">IF(B105&lt;&gt;"",ROUND(('Νέα ΦΣ'!I105+'Νέα ΦΣ'!J105)*'Νέα ΦΣ'!N105,2),"")</f>
        <v/>
      </c>
      <c r="K105" s="125" t="str">
        <f aca="false">IF(B105&lt;&gt;"",ROUND(Βραχίονες!F105*'Γενικά Δεδομένα'!$I$10,2),"")</f>
        <v/>
      </c>
      <c r="L105" s="125" t="str">
        <f aca="false">IF(B105&lt;&gt;"",ROUND((Βραχίονες!F105+Βραχίονες!G105)*'Γενικά Δεδομένα'!$I$11,2),"")</f>
        <v/>
      </c>
      <c r="M105" s="127"/>
    </row>
    <row r="106" customFormat="false" ht="30" hidden="false" customHeight="true" outlineLevel="0" collapsed="false">
      <c r="B106" s="123" t="str">
        <f aca="false">IF('Συμβατικά ΦΣ'!B106&lt;&gt;"",'Συμβατικά ΦΣ'!B106,"")</f>
        <v/>
      </c>
      <c r="C106" s="124" t="str">
        <f aca="false">IF(B106&lt;&gt;"",'Νέα ΦΣ'!C106,"")</f>
        <v/>
      </c>
      <c r="D106" s="124" t="str">
        <f aca="false">IF(B106&lt;&gt;"",Βραχίονες!D106,"")</f>
        <v/>
      </c>
      <c r="E106" s="125" t="str">
        <f aca="false">IF(B106&lt;&gt;"",ROUND('Συμβατικά ΦΣ'!H106*'Συμβατικά ΦΣ'!J106,2),"")</f>
        <v/>
      </c>
      <c r="F106" s="125" t="str">
        <f aca="false">IF(B106&lt;&gt;"",ROUND('Νέα ΦΣ'!I106*'Νέα ΦΣ'!M106,2),"")</f>
        <v/>
      </c>
      <c r="G106" s="125" t="str">
        <f aca="false">IF(B106&lt;&gt;"",ROUND('Συμβατικά ΦΣ'!L106*'Συμβατικά ΦΣ'!J106*'Γενικά Δεδομένα'!$I$6*365/1000,2),"")</f>
        <v/>
      </c>
      <c r="H106" s="125" t="str">
        <f aca="false">IF(B106&lt;&gt;"",IF('Νέα ΦΣ'!O106="ΝΑΙ",ROUND(0.85*F106*'Γενικά Δεδομένα'!$I$6*365/1000,2),ROUND(F106*'Γενικά Δεδομένα'!$I$6*365/1000,2)),"")</f>
        <v/>
      </c>
      <c r="I106" s="126" t="str">
        <f aca="false">IF(B106&lt;&gt;"",ROUND('Συμβατικά ΦΣ'!H106*'Γενικά Δεδομένα'!$I$9,2),"")</f>
        <v/>
      </c>
      <c r="J106" s="125" t="str">
        <f aca="false">IF(B106&lt;&gt;"",ROUND(('Νέα ΦΣ'!I106+'Νέα ΦΣ'!J106)*'Νέα ΦΣ'!N106,2),"")</f>
        <v/>
      </c>
      <c r="K106" s="125" t="str">
        <f aca="false">IF(B106&lt;&gt;"",ROUND(Βραχίονες!F106*'Γενικά Δεδομένα'!$I$10,2),"")</f>
        <v/>
      </c>
      <c r="L106" s="125" t="str">
        <f aca="false">IF(B106&lt;&gt;"",ROUND((Βραχίονες!F106+Βραχίονες!G106)*'Γενικά Δεδομένα'!$I$11,2),"")</f>
        <v/>
      </c>
      <c r="M106" s="127"/>
    </row>
    <row r="107" customFormat="false" ht="30" hidden="false" customHeight="true" outlineLevel="0" collapsed="false">
      <c r="B107" s="123" t="str">
        <f aca="false">IF('Συμβατικά ΦΣ'!B107&lt;&gt;"",'Συμβατικά ΦΣ'!B107,"")</f>
        <v/>
      </c>
      <c r="C107" s="124" t="str">
        <f aca="false">IF(B107&lt;&gt;"",'Νέα ΦΣ'!C107,"")</f>
        <v/>
      </c>
      <c r="D107" s="124" t="str">
        <f aca="false">IF(B107&lt;&gt;"",Βραχίονες!D107,"")</f>
        <v/>
      </c>
      <c r="E107" s="125" t="str">
        <f aca="false">IF(B107&lt;&gt;"",ROUND('Συμβατικά ΦΣ'!H107*'Συμβατικά ΦΣ'!J107,2),"")</f>
        <v/>
      </c>
      <c r="F107" s="125" t="str">
        <f aca="false">IF(B107&lt;&gt;"",ROUND('Νέα ΦΣ'!I107*'Νέα ΦΣ'!M107,2),"")</f>
        <v/>
      </c>
      <c r="G107" s="125" t="str">
        <f aca="false">IF(B107&lt;&gt;"",ROUND('Συμβατικά ΦΣ'!L107*'Συμβατικά ΦΣ'!J107*'Γενικά Δεδομένα'!$I$6*365/1000,2),"")</f>
        <v/>
      </c>
      <c r="H107" s="125" t="str">
        <f aca="false">IF(B107&lt;&gt;"",IF('Νέα ΦΣ'!O107="ΝΑΙ",ROUND(0.85*F107*'Γενικά Δεδομένα'!$I$6*365/1000,2),ROUND(F107*'Γενικά Δεδομένα'!$I$6*365/1000,2)),"")</f>
        <v/>
      </c>
      <c r="I107" s="126" t="str">
        <f aca="false">IF(B107&lt;&gt;"",ROUND('Συμβατικά ΦΣ'!H107*'Γενικά Δεδομένα'!$I$9,2),"")</f>
        <v/>
      </c>
      <c r="J107" s="125" t="str">
        <f aca="false">IF(B107&lt;&gt;"",ROUND(('Νέα ΦΣ'!I107+'Νέα ΦΣ'!J107)*'Νέα ΦΣ'!N107,2),"")</f>
        <v/>
      </c>
      <c r="K107" s="125" t="str">
        <f aca="false">IF(B107&lt;&gt;"",ROUND(Βραχίονες!F107*'Γενικά Δεδομένα'!$I$10,2),"")</f>
        <v/>
      </c>
      <c r="L107" s="125" t="str">
        <f aca="false">IF(B107&lt;&gt;"",ROUND((Βραχίονες!F107+Βραχίονες!G107)*'Γενικά Δεδομένα'!$I$11,2),"")</f>
        <v/>
      </c>
      <c r="M107" s="127"/>
    </row>
    <row r="108" customFormat="false" ht="30" hidden="false" customHeight="true" outlineLevel="0" collapsed="false">
      <c r="B108" s="123" t="str">
        <f aca="false">IF('Συμβατικά ΦΣ'!B108&lt;&gt;"",'Συμβατικά ΦΣ'!B108,"")</f>
        <v/>
      </c>
      <c r="C108" s="124" t="str">
        <f aca="false">IF(B108&lt;&gt;"",'Νέα ΦΣ'!C108,"")</f>
        <v/>
      </c>
      <c r="D108" s="124" t="str">
        <f aca="false">IF(B108&lt;&gt;"",Βραχίονες!D108,"")</f>
        <v/>
      </c>
      <c r="E108" s="125" t="str">
        <f aca="false">IF(B108&lt;&gt;"",ROUND('Συμβατικά ΦΣ'!H108*'Συμβατικά ΦΣ'!J108,2),"")</f>
        <v/>
      </c>
      <c r="F108" s="125" t="str">
        <f aca="false">IF(B108&lt;&gt;"",ROUND('Νέα ΦΣ'!I108*'Νέα ΦΣ'!M108,2),"")</f>
        <v/>
      </c>
      <c r="G108" s="125" t="str">
        <f aca="false">IF(B108&lt;&gt;"",ROUND('Συμβατικά ΦΣ'!L108*'Συμβατικά ΦΣ'!J108*'Γενικά Δεδομένα'!$I$6*365/1000,2),"")</f>
        <v/>
      </c>
      <c r="H108" s="125" t="str">
        <f aca="false">IF(B108&lt;&gt;"",IF('Νέα ΦΣ'!O108="ΝΑΙ",ROUND(0.85*F108*'Γενικά Δεδομένα'!$I$6*365/1000,2),ROUND(F108*'Γενικά Δεδομένα'!$I$6*365/1000,2)),"")</f>
        <v/>
      </c>
      <c r="I108" s="126" t="str">
        <f aca="false">IF(B108&lt;&gt;"",ROUND('Συμβατικά ΦΣ'!H108*'Γενικά Δεδομένα'!$I$9,2),"")</f>
        <v/>
      </c>
      <c r="J108" s="125" t="str">
        <f aca="false">IF(B108&lt;&gt;"",ROUND(('Νέα ΦΣ'!I108+'Νέα ΦΣ'!J108)*'Νέα ΦΣ'!N108,2),"")</f>
        <v/>
      </c>
      <c r="K108" s="125" t="str">
        <f aca="false">IF(B108&lt;&gt;"",ROUND(Βραχίονες!F108*'Γενικά Δεδομένα'!$I$10,2),"")</f>
        <v/>
      </c>
      <c r="L108" s="125" t="str">
        <f aca="false">IF(B108&lt;&gt;"",ROUND((Βραχίονες!F108+Βραχίονες!G108)*'Γενικά Δεδομένα'!$I$11,2),"")</f>
        <v/>
      </c>
      <c r="M108" s="127"/>
    </row>
    <row r="109" customFormat="false" ht="30" hidden="false" customHeight="true" outlineLevel="0" collapsed="false">
      <c r="B109" s="123" t="str">
        <f aca="false">IF('Συμβατικά ΦΣ'!B109&lt;&gt;"",'Συμβατικά ΦΣ'!B109,"")</f>
        <v/>
      </c>
      <c r="C109" s="124" t="str">
        <f aca="false">IF(B109&lt;&gt;"",'Νέα ΦΣ'!C109,"")</f>
        <v/>
      </c>
      <c r="D109" s="124" t="str">
        <f aca="false">IF(B109&lt;&gt;"",Βραχίονες!D109,"")</f>
        <v/>
      </c>
      <c r="E109" s="125" t="str">
        <f aca="false">IF(B109&lt;&gt;"",ROUND('Συμβατικά ΦΣ'!H109*'Συμβατικά ΦΣ'!J109,2),"")</f>
        <v/>
      </c>
      <c r="F109" s="125" t="str">
        <f aca="false">IF(B109&lt;&gt;"",ROUND('Νέα ΦΣ'!I109*'Νέα ΦΣ'!M109,2),"")</f>
        <v/>
      </c>
      <c r="G109" s="125" t="str">
        <f aca="false">IF(B109&lt;&gt;"",ROUND('Συμβατικά ΦΣ'!L109*'Συμβατικά ΦΣ'!J109*'Γενικά Δεδομένα'!$I$6*365/1000,2),"")</f>
        <v/>
      </c>
      <c r="H109" s="125" t="str">
        <f aca="false">IF(B109&lt;&gt;"",IF('Νέα ΦΣ'!O109="ΝΑΙ",ROUND(0.85*F109*'Γενικά Δεδομένα'!$I$6*365/1000,2),ROUND(F109*'Γενικά Δεδομένα'!$I$6*365/1000,2)),"")</f>
        <v/>
      </c>
      <c r="I109" s="126" t="str">
        <f aca="false">IF(B109&lt;&gt;"",ROUND('Συμβατικά ΦΣ'!H109*'Γενικά Δεδομένα'!$I$9,2),"")</f>
        <v/>
      </c>
      <c r="J109" s="125" t="str">
        <f aca="false">IF(B109&lt;&gt;"",ROUND(('Νέα ΦΣ'!I109+'Νέα ΦΣ'!J109)*'Νέα ΦΣ'!N109,2),"")</f>
        <v/>
      </c>
      <c r="K109" s="125" t="str">
        <f aca="false">IF(B109&lt;&gt;"",ROUND(Βραχίονες!F109*'Γενικά Δεδομένα'!$I$10,2),"")</f>
        <v/>
      </c>
      <c r="L109" s="125" t="str">
        <f aca="false">IF(B109&lt;&gt;"",ROUND((Βραχίονες!F109+Βραχίονες!G109)*'Γενικά Δεδομένα'!$I$11,2),"")</f>
        <v/>
      </c>
      <c r="M109" s="127"/>
    </row>
    <row r="110" customFormat="false" ht="30" hidden="false" customHeight="true" outlineLevel="0" collapsed="false">
      <c r="B110" s="123" t="str">
        <f aca="false">IF('Συμβατικά ΦΣ'!B110&lt;&gt;"",'Συμβατικά ΦΣ'!B110,"")</f>
        <v/>
      </c>
      <c r="C110" s="124" t="str">
        <f aca="false">IF(B110&lt;&gt;"",'Νέα ΦΣ'!C110,"")</f>
        <v/>
      </c>
      <c r="D110" s="124" t="str">
        <f aca="false">IF(B110&lt;&gt;"",Βραχίονες!D110,"")</f>
        <v/>
      </c>
      <c r="E110" s="125" t="str">
        <f aca="false">IF(B110&lt;&gt;"",ROUND('Συμβατικά ΦΣ'!H110*'Συμβατικά ΦΣ'!J110,2),"")</f>
        <v/>
      </c>
      <c r="F110" s="125" t="str">
        <f aca="false">IF(B110&lt;&gt;"",ROUND('Νέα ΦΣ'!I110*'Νέα ΦΣ'!M110,2),"")</f>
        <v/>
      </c>
      <c r="G110" s="125" t="str">
        <f aca="false">IF(B110&lt;&gt;"",ROUND('Συμβατικά ΦΣ'!L110*'Συμβατικά ΦΣ'!J110*'Γενικά Δεδομένα'!$I$6*365/1000,2),"")</f>
        <v/>
      </c>
      <c r="H110" s="125" t="str">
        <f aca="false">IF(B110&lt;&gt;"",IF('Νέα ΦΣ'!O110="ΝΑΙ",ROUND(0.85*F110*'Γενικά Δεδομένα'!$I$6*365/1000,2),ROUND(F110*'Γενικά Δεδομένα'!$I$6*365/1000,2)),"")</f>
        <v/>
      </c>
      <c r="I110" s="126" t="str">
        <f aca="false">IF(B110&lt;&gt;"",ROUND('Συμβατικά ΦΣ'!H110*'Γενικά Δεδομένα'!$I$9,2),"")</f>
        <v/>
      </c>
      <c r="J110" s="125" t="str">
        <f aca="false">IF(B110&lt;&gt;"",ROUND(('Νέα ΦΣ'!I110+'Νέα ΦΣ'!J110)*'Νέα ΦΣ'!N110,2),"")</f>
        <v/>
      </c>
      <c r="K110" s="125" t="str">
        <f aca="false">IF(B110&lt;&gt;"",ROUND(Βραχίονες!F110*'Γενικά Δεδομένα'!$I$10,2),"")</f>
        <v/>
      </c>
      <c r="L110" s="125" t="str">
        <f aca="false">IF(B110&lt;&gt;"",ROUND((Βραχίονες!F110+Βραχίονες!G110)*'Γενικά Δεδομένα'!$I$11,2),"")</f>
        <v/>
      </c>
      <c r="M110" s="127"/>
    </row>
    <row r="111" customFormat="false" ht="30" hidden="false" customHeight="true" outlineLevel="0" collapsed="false">
      <c r="B111" s="123" t="str">
        <f aca="false">IF('Συμβατικά ΦΣ'!B111&lt;&gt;"",'Συμβατικά ΦΣ'!B111,"")</f>
        <v/>
      </c>
      <c r="C111" s="124" t="str">
        <f aca="false">IF(B111&lt;&gt;"",'Νέα ΦΣ'!C111,"")</f>
        <v/>
      </c>
      <c r="D111" s="124" t="str">
        <f aca="false">IF(B111&lt;&gt;"",Βραχίονες!D111,"")</f>
        <v/>
      </c>
      <c r="E111" s="125" t="str">
        <f aca="false">IF(B111&lt;&gt;"",ROUND('Συμβατικά ΦΣ'!H111*'Συμβατικά ΦΣ'!J111,2),"")</f>
        <v/>
      </c>
      <c r="F111" s="125" t="str">
        <f aca="false">IF(B111&lt;&gt;"",ROUND('Νέα ΦΣ'!I111*'Νέα ΦΣ'!M111,2),"")</f>
        <v/>
      </c>
      <c r="G111" s="125" t="str">
        <f aca="false">IF(B111&lt;&gt;"",ROUND('Συμβατικά ΦΣ'!L111*'Συμβατικά ΦΣ'!J111*'Γενικά Δεδομένα'!$I$6*365/1000,2),"")</f>
        <v/>
      </c>
      <c r="H111" s="125" t="str">
        <f aca="false">IF(B111&lt;&gt;"",IF('Νέα ΦΣ'!O111="ΝΑΙ",ROUND(0.85*F111*'Γενικά Δεδομένα'!$I$6*365/1000,2),ROUND(F111*'Γενικά Δεδομένα'!$I$6*365/1000,2)),"")</f>
        <v/>
      </c>
      <c r="I111" s="126" t="str">
        <f aca="false">IF(B111&lt;&gt;"",ROUND('Συμβατικά ΦΣ'!H111*'Γενικά Δεδομένα'!$I$9,2),"")</f>
        <v/>
      </c>
      <c r="J111" s="125" t="str">
        <f aca="false">IF(B111&lt;&gt;"",ROUND(('Νέα ΦΣ'!I111+'Νέα ΦΣ'!J111)*'Νέα ΦΣ'!N111,2),"")</f>
        <v/>
      </c>
      <c r="K111" s="125" t="str">
        <f aca="false">IF(B111&lt;&gt;"",ROUND(Βραχίονες!F111*'Γενικά Δεδομένα'!$I$10,2),"")</f>
        <v/>
      </c>
      <c r="L111" s="125" t="str">
        <f aca="false">IF(B111&lt;&gt;"",ROUND((Βραχίονες!F111+Βραχίονες!G111)*'Γενικά Δεδομένα'!$I$11,2),"")</f>
        <v/>
      </c>
      <c r="M111" s="127"/>
    </row>
    <row r="112" customFormat="false" ht="30" hidden="false" customHeight="true" outlineLevel="0" collapsed="false">
      <c r="B112" s="123" t="str">
        <f aca="false">IF('Συμβατικά ΦΣ'!B112&lt;&gt;"",'Συμβατικά ΦΣ'!B112,"")</f>
        <v/>
      </c>
      <c r="C112" s="124" t="str">
        <f aca="false">IF(B112&lt;&gt;"",'Νέα ΦΣ'!C112,"")</f>
        <v/>
      </c>
      <c r="D112" s="124" t="str">
        <f aca="false">IF(B112&lt;&gt;"",Βραχίονες!D112,"")</f>
        <v/>
      </c>
      <c r="E112" s="125" t="str">
        <f aca="false">IF(B112&lt;&gt;"",ROUND('Συμβατικά ΦΣ'!H112*'Συμβατικά ΦΣ'!J112,2),"")</f>
        <v/>
      </c>
      <c r="F112" s="125" t="str">
        <f aca="false">IF(B112&lt;&gt;"",ROUND('Νέα ΦΣ'!I112*'Νέα ΦΣ'!M112,2),"")</f>
        <v/>
      </c>
      <c r="G112" s="125" t="str">
        <f aca="false">IF(B112&lt;&gt;"",ROUND('Συμβατικά ΦΣ'!L112*'Συμβατικά ΦΣ'!J112*'Γενικά Δεδομένα'!$I$6*365/1000,2),"")</f>
        <v/>
      </c>
      <c r="H112" s="125" t="str">
        <f aca="false">IF(B112&lt;&gt;"",IF('Νέα ΦΣ'!O112="ΝΑΙ",ROUND(0.85*F112*'Γενικά Δεδομένα'!$I$6*365/1000,2),ROUND(F112*'Γενικά Δεδομένα'!$I$6*365/1000,2)),"")</f>
        <v/>
      </c>
      <c r="I112" s="126" t="str">
        <f aca="false">IF(B112&lt;&gt;"",ROUND('Συμβατικά ΦΣ'!H112*'Γενικά Δεδομένα'!$I$9,2),"")</f>
        <v/>
      </c>
      <c r="J112" s="125" t="str">
        <f aca="false">IF(B112&lt;&gt;"",ROUND(('Νέα ΦΣ'!I112+'Νέα ΦΣ'!J112)*'Νέα ΦΣ'!N112,2),"")</f>
        <v/>
      </c>
      <c r="K112" s="125" t="str">
        <f aca="false">IF(B112&lt;&gt;"",ROUND(Βραχίονες!F112*'Γενικά Δεδομένα'!$I$10,2),"")</f>
        <v/>
      </c>
      <c r="L112" s="125" t="str">
        <f aca="false">IF(B112&lt;&gt;"",ROUND((Βραχίονες!F112+Βραχίονες!G112)*'Γενικά Δεδομένα'!$I$11,2),"")</f>
        <v/>
      </c>
      <c r="M112" s="127"/>
    </row>
    <row r="113" customFormat="false" ht="30" hidden="false" customHeight="true" outlineLevel="0" collapsed="false">
      <c r="B113" s="123" t="str">
        <f aca="false">IF('Συμβατικά ΦΣ'!B113&lt;&gt;"",'Συμβατικά ΦΣ'!B113,"")</f>
        <v/>
      </c>
      <c r="C113" s="124" t="str">
        <f aca="false">IF(B113&lt;&gt;"",'Νέα ΦΣ'!C113,"")</f>
        <v/>
      </c>
      <c r="D113" s="124" t="str">
        <f aca="false">IF(B113&lt;&gt;"",Βραχίονες!D113,"")</f>
        <v/>
      </c>
      <c r="E113" s="125" t="str">
        <f aca="false">IF(B113&lt;&gt;"",ROUND('Συμβατικά ΦΣ'!H113*'Συμβατικά ΦΣ'!J113,2),"")</f>
        <v/>
      </c>
      <c r="F113" s="125" t="str">
        <f aca="false">IF(B113&lt;&gt;"",ROUND('Νέα ΦΣ'!I113*'Νέα ΦΣ'!M113,2),"")</f>
        <v/>
      </c>
      <c r="G113" s="125" t="str">
        <f aca="false">IF(B113&lt;&gt;"",ROUND('Συμβατικά ΦΣ'!L113*'Συμβατικά ΦΣ'!J113*'Γενικά Δεδομένα'!$I$6*365/1000,2),"")</f>
        <v/>
      </c>
      <c r="H113" s="125" t="str">
        <f aca="false">IF(B113&lt;&gt;"",IF('Νέα ΦΣ'!O113="ΝΑΙ",ROUND(0.85*F113*'Γενικά Δεδομένα'!$I$6*365/1000,2),ROUND(F113*'Γενικά Δεδομένα'!$I$6*365/1000,2)),"")</f>
        <v/>
      </c>
      <c r="I113" s="126" t="str">
        <f aca="false">IF(B113&lt;&gt;"",ROUND('Συμβατικά ΦΣ'!H113*'Γενικά Δεδομένα'!$I$9,2),"")</f>
        <v/>
      </c>
      <c r="J113" s="125" t="str">
        <f aca="false">IF(B113&lt;&gt;"",ROUND(('Νέα ΦΣ'!I113+'Νέα ΦΣ'!J113)*'Νέα ΦΣ'!N113,2),"")</f>
        <v/>
      </c>
      <c r="K113" s="125" t="str">
        <f aca="false">IF(B113&lt;&gt;"",ROUND(Βραχίονες!F113*'Γενικά Δεδομένα'!$I$10,2),"")</f>
        <v/>
      </c>
      <c r="L113" s="125" t="str">
        <f aca="false">IF(B113&lt;&gt;"",ROUND((Βραχίονες!F113+Βραχίονες!G113)*'Γενικά Δεδομένα'!$I$11,2),"")</f>
        <v/>
      </c>
      <c r="M113" s="127"/>
    </row>
    <row r="114" customFormat="false" ht="30" hidden="false" customHeight="true" outlineLevel="0" collapsed="false">
      <c r="B114" s="123" t="str">
        <f aca="false">IF('Συμβατικά ΦΣ'!B114&lt;&gt;"",'Συμβατικά ΦΣ'!B114,"")</f>
        <v/>
      </c>
      <c r="C114" s="124" t="str">
        <f aca="false">IF(B114&lt;&gt;"",'Νέα ΦΣ'!C114,"")</f>
        <v/>
      </c>
      <c r="D114" s="124" t="str">
        <f aca="false">IF(B114&lt;&gt;"",Βραχίονες!D114,"")</f>
        <v/>
      </c>
      <c r="E114" s="125" t="str">
        <f aca="false">IF(B114&lt;&gt;"",ROUND('Συμβατικά ΦΣ'!H114*'Συμβατικά ΦΣ'!J114,2),"")</f>
        <v/>
      </c>
      <c r="F114" s="125" t="str">
        <f aca="false">IF(B114&lt;&gt;"",ROUND('Νέα ΦΣ'!I114*'Νέα ΦΣ'!M114,2),"")</f>
        <v/>
      </c>
      <c r="G114" s="125" t="str">
        <f aca="false">IF(B114&lt;&gt;"",ROUND('Συμβατικά ΦΣ'!L114*'Συμβατικά ΦΣ'!J114*'Γενικά Δεδομένα'!$I$6*365/1000,2),"")</f>
        <v/>
      </c>
      <c r="H114" s="125" t="str">
        <f aca="false">IF(B114&lt;&gt;"",IF('Νέα ΦΣ'!O114="ΝΑΙ",ROUND(0.85*F114*'Γενικά Δεδομένα'!$I$6*365/1000,2),ROUND(F114*'Γενικά Δεδομένα'!$I$6*365/1000,2)),"")</f>
        <v/>
      </c>
      <c r="I114" s="126" t="str">
        <f aca="false">IF(B114&lt;&gt;"",ROUND('Συμβατικά ΦΣ'!H114*'Γενικά Δεδομένα'!$I$9,2),"")</f>
        <v/>
      </c>
      <c r="J114" s="125" t="str">
        <f aca="false">IF(B114&lt;&gt;"",ROUND(('Νέα ΦΣ'!I114+'Νέα ΦΣ'!J114)*'Νέα ΦΣ'!N114,2),"")</f>
        <v/>
      </c>
      <c r="K114" s="125" t="str">
        <f aca="false">IF(B114&lt;&gt;"",ROUND(Βραχίονες!F114*'Γενικά Δεδομένα'!$I$10,2),"")</f>
        <v/>
      </c>
      <c r="L114" s="125" t="str">
        <f aca="false">IF(B114&lt;&gt;"",ROUND((Βραχίονες!F114+Βραχίονες!G114)*'Γενικά Δεδομένα'!$I$11,2),"")</f>
        <v/>
      </c>
      <c r="M114" s="127"/>
    </row>
    <row r="115" customFormat="false" ht="30" hidden="false" customHeight="true" outlineLevel="0" collapsed="false">
      <c r="B115" s="123" t="str">
        <f aca="false">IF('Συμβατικά ΦΣ'!B115&lt;&gt;"",'Συμβατικά ΦΣ'!B115,"")</f>
        <v/>
      </c>
      <c r="C115" s="124" t="str">
        <f aca="false">IF(B115&lt;&gt;"",'Νέα ΦΣ'!C115,"")</f>
        <v/>
      </c>
      <c r="D115" s="124" t="str">
        <f aca="false">IF(B115&lt;&gt;"",Βραχίονες!D115,"")</f>
        <v/>
      </c>
      <c r="E115" s="125" t="str">
        <f aca="false">IF(B115&lt;&gt;"",ROUND('Συμβατικά ΦΣ'!H115*'Συμβατικά ΦΣ'!J115,2),"")</f>
        <v/>
      </c>
      <c r="F115" s="125" t="str">
        <f aca="false">IF(B115&lt;&gt;"",ROUND('Νέα ΦΣ'!I115*'Νέα ΦΣ'!M115,2),"")</f>
        <v/>
      </c>
      <c r="G115" s="125" t="str">
        <f aca="false">IF(B115&lt;&gt;"",ROUND('Συμβατικά ΦΣ'!L115*'Συμβατικά ΦΣ'!J115*'Γενικά Δεδομένα'!$I$6*365/1000,2),"")</f>
        <v/>
      </c>
      <c r="H115" s="125" t="str">
        <f aca="false">IF(B115&lt;&gt;"",IF('Νέα ΦΣ'!O115="ΝΑΙ",ROUND(0.85*F115*'Γενικά Δεδομένα'!$I$6*365/1000,2),ROUND(F115*'Γενικά Δεδομένα'!$I$6*365/1000,2)),"")</f>
        <v/>
      </c>
      <c r="I115" s="126" t="str">
        <f aca="false">IF(B115&lt;&gt;"",ROUND('Συμβατικά ΦΣ'!H115*'Γενικά Δεδομένα'!$I$9,2),"")</f>
        <v/>
      </c>
      <c r="J115" s="125" t="str">
        <f aca="false">IF(B115&lt;&gt;"",ROUND(('Νέα ΦΣ'!I115+'Νέα ΦΣ'!J115)*'Νέα ΦΣ'!N115,2),"")</f>
        <v/>
      </c>
      <c r="K115" s="125" t="str">
        <f aca="false">IF(B115&lt;&gt;"",ROUND(Βραχίονες!F115*'Γενικά Δεδομένα'!$I$10,2),"")</f>
        <v/>
      </c>
      <c r="L115" s="125" t="str">
        <f aca="false">IF(B115&lt;&gt;"",ROUND((Βραχίονες!F115+Βραχίονες!G115)*'Γενικά Δεδομένα'!$I$11,2),"")</f>
        <v/>
      </c>
      <c r="M115" s="127"/>
    </row>
    <row r="116" customFormat="false" ht="30" hidden="false" customHeight="true" outlineLevel="0" collapsed="false">
      <c r="B116" s="123" t="str">
        <f aca="false">IF('Συμβατικά ΦΣ'!B116&lt;&gt;"",'Συμβατικά ΦΣ'!B116,"")</f>
        <v/>
      </c>
      <c r="C116" s="124" t="str">
        <f aca="false">IF(B116&lt;&gt;"",'Νέα ΦΣ'!C116,"")</f>
        <v/>
      </c>
      <c r="D116" s="124" t="str">
        <f aca="false">IF(B116&lt;&gt;"",Βραχίονες!D116,"")</f>
        <v/>
      </c>
      <c r="E116" s="125" t="str">
        <f aca="false">IF(B116&lt;&gt;"",ROUND('Συμβατικά ΦΣ'!H116*'Συμβατικά ΦΣ'!J116,2),"")</f>
        <v/>
      </c>
      <c r="F116" s="125" t="str">
        <f aca="false">IF(B116&lt;&gt;"",ROUND('Νέα ΦΣ'!I116*'Νέα ΦΣ'!M116,2),"")</f>
        <v/>
      </c>
      <c r="G116" s="125" t="str">
        <f aca="false">IF(B116&lt;&gt;"",ROUND('Συμβατικά ΦΣ'!L116*'Συμβατικά ΦΣ'!J116*'Γενικά Δεδομένα'!$I$6*365/1000,2),"")</f>
        <v/>
      </c>
      <c r="H116" s="125" t="str">
        <f aca="false">IF(B116&lt;&gt;"",IF('Νέα ΦΣ'!O116="ΝΑΙ",ROUND(0.85*F116*'Γενικά Δεδομένα'!$I$6*365/1000,2),ROUND(F116*'Γενικά Δεδομένα'!$I$6*365/1000,2)),"")</f>
        <v/>
      </c>
      <c r="I116" s="126" t="str">
        <f aca="false">IF(B116&lt;&gt;"",ROUND('Συμβατικά ΦΣ'!H116*'Γενικά Δεδομένα'!$I$9,2),"")</f>
        <v/>
      </c>
      <c r="J116" s="125" t="str">
        <f aca="false">IF(B116&lt;&gt;"",ROUND(('Νέα ΦΣ'!I116+'Νέα ΦΣ'!J116)*'Νέα ΦΣ'!N116,2),"")</f>
        <v/>
      </c>
      <c r="K116" s="125" t="str">
        <f aca="false">IF(B116&lt;&gt;"",ROUND(Βραχίονες!F116*'Γενικά Δεδομένα'!$I$10,2),"")</f>
        <v/>
      </c>
      <c r="L116" s="125" t="str">
        <f aca="false">IF(B116&lt;&gt;"",ROUND((Βραχίονες!F116+Βραχίονες!G116)*'Γενικά Δεδομένα'!$I$11,2),"")</f>
        <v/>
      </c>
      <c r="M116" s="127"/>
    </row>
    <row r="117" customFormat="false" ht="30" hidden="false" customHeight="true" outlineLevel="0" collapsed="false">
      <c r="B117" s="123" t="str">
        <f aca="false">IF('Συμβατικά ΦΣ'!B117&lt;&gt;"",'Συμβατικά ΦΣ'!B117,"")</f>
        <v/>
      </c>
      <c r="C117" s="124" t="str">
        <f aca="false">IF(B117&lt;&gt;"",'Νέα ΦΣ'!C117,"")</f>
        <v/>
      </c>
      <c r="D117" s="124" t="str">
        <f aca="false">IF(B117&lt;&gt;"",Βραχίονες!D117,"")</f>
        <v/>
      </c>
      <c r="E117" s="125" t="str">
        <f aca="false">IF(B117&lt;&gt;"",ROUND('Συμβατικά ΦΣ'!H117*'Συμβατικά ΦΣ'!J117,2),"")</f>
        <v/>
      </c>
      <c r="F117" s="125" t="str">
        <f aca="false">IF(B117&lt;&gt;"",ROUND('Νέα ΦΣ'!I117*'Νέα ΦΣ'!M117,2),"")</f>
        <v/>
      </c>
      <c r="G117" s="125" t="str">
        <f aca="false">IF(B117&lt;&gt;"",ROUND('Συμβατικά ΦΣ'!L117*'Συμβατικά ΦΣ'!J117*'Γενικά Δεδομένα'!$I$6*365/1000,2),"")</f>
        <v/>
      </c>
      <c r="H117" s="125" t="str">
        <f aca="false">IF(B117&lt;&gt;"",IF('Νέα ΦΣ'!O117="ΝΑΙ",ROUND(0.85*F117*'Γενικά Δεδομένα'!$I$6*365/1000,2),ROUND(F117*'Γενικά Δεδομένα'!$I$6*365/1000,2)),"")</f>
        <v/>
      </c>
      <c r="I117" s="126" t="str">
        <f aca="false">IF(B117&lt;&gt;"",ROUND('Συμβατικά ΦΣ'!H117*'Γενικά Δεδομένα'!$I$9,2),"")</f>
        <v/>
      </c>
      <c r="J117" s="125" t="str">
        <f aca="false">IF(B117&lt;&gt;"",ROUND(('Νέα ΦΣ'!I117+'Νέα ΦΣ'!J117)*'Νέα ΦΣ'!N117,2),"")</f>
        <v/>
      </c>
      <c r="K117" s="125" t="str">
        <f aca="false">IF(B117&lt;&gt;"",ROUND(Βραχίονες!F117*'Γενικά Δεδομένα'!$I$10,2),"")</f>
        <v/>
      </c>
      <c r="L117" s="125" t="str">
        <f aca="false">IF(B117&lt;&gt;"",ROUND((Βραχίονες!F117+Βραχίονες!G117)*'Γενικά Δεδομένα'!$I$11,2),"")</f>
        <v/>
      </c>
      <c r="M117" s="127"/>
    </row>
    <row r="118" customFormat="false" ht="30" hidden="false" customHeight="true" outlineLevel="0" collapsed="false">
      <c r="B118" s="123" t="str">
        <f aca="false">IF('Συμβατικά ΦΣ'!B118&lt;&gt;"",'Συμβατικά ΦΣ'!B118,"")</f>
        <v/>
      </c>
      <c r="C118" s="124" t="str">
        <f aca="false">IF(B118&lt;&gt;"",'Νέα ΦΣ'!C118,"")</f>
        <v/>
      </c>
      <c r="D118" s="124" t="str">
        <f aca="false">IF(B118&lt;&gt;"",Βραχίονες!D118,"")</f>
        <v/>
      </c>
      <c r="E118" s="125" t="str">
        <f aca="false">IF(B118&lt;&gt;"",ROUND('Συμβατικά ΦΣ'!H118*'Συμβατικά ΦΣ'!J118,2),"")</f>
        <v/>
      </c>
      <c r="F118" s="125" t="str">
        <f aca="false">IF(B118&lt;&gt;"",ROUND('Νέα ΦΣ'!I118*'Νέα ΦΣ'!M118,2),"")</f>
        <v/>
      </c>
      <c r="G118" s="125" t="str">
        <f aca="false">IF(B118&lt;&gt;"",ROUND('Συμβατικά ΦΣ'!L118*'Συμβατικά ΦΣ'!J118*'Γενικά Δεδομένα'!$I$6*365/1000,2),"")</f>
        <v/>
      </c>
      <c r="H118" s="125" t="str">
        <f aca="false">IF(B118&lt;&gt;"",IF('Νέα ΦΣ'!O118="ΝΑΙ",ROUND(0.85*F118*'Γενικά Δεδομένα'!$I$6*365/1000,2),ROUND(F118*'Γενικά Δεδομένα'!$I$6*365/1000,2)),"")</f>
        <v/>
      </c>
      <c r="I118" s="126" t="str">
        <f aca="false">IF(B118&lt;&gt;"",ROUND('Συμβατικά ΦΣ'!H118*'Γενικά Δεδομένα'!$I$9,2),"")</f>
        <v/>
      </c>
      <c r="J118" s="125" t="str">
        <f aca="false">IF(B118&lt;&gt;"",ROUND(('Νέα ΦΣ'!I118+'Νέα ΦΣ'!J118)*'Νέα ΦΣ'!N118,2),"")</f>
        <v/>
      </c>
      <c r="K118" s="125" t="str">
        <f aca="false">IF(B118&lt;&gt;"",ROUND(Βραχίονες!F118*'Γενικά Δεδομένα'!$I$10,2),"")</f>
        <v/>
      </c>
      <c r="L118" s="125" t="str">
        <f aca="false">IF(B118&lt;&gt;"",ROUND((Βραχίονες!F118+Βραχίονες!G118)*'Γενικά Δεδομένα'!$I$11,2),"")</f>
        <v/>
      </c>
      <c r="M118" s="127"/>
    </row>
    <row r="119" customFormat="false" ht="30" hidden="false" customHeight="true" outlineLevel="0" collapsed="false">
      <c r="B119" s="123" t="str">
        <f aca="false">IF('Συμβατικά ΦΣ'!B119&lt;&gt;"",'Συμβατικά ΦΣ'!B119,"")</f>
        <v/>
      </c>
      <c r="C119" s="124" t="str">
        <f aca="false">IF(B119&lt;&gt;"",'Νέα ΦΣ'!C119,"")</f>
        <v/>
      </c>
      <c r="D119" s="124" t="str">
        <f aca="false">IF(B119&lt;&gt;"",Βραχίονες!D119,"")</f>
        <v/>
      </c>
      <c r="E119" s="125" t="str">
        <f aca="false">IF(B119&lt;&gt;"",ROUND('Συμβατικά ΦΣ'!H119*'Συμβατικά ΦΣ'!J119,2),"")</f>
        <v/>
      </c>
      <c r="F119" s="125" t="str">
        <f aca="false">IF(B119&lt;&gt;"",ROUND('Νέα ΦΣ'!I119*'Νέα ΦΣ'!M119,2),"")</f>
        <v/>
      </c>
      <c r="G119" s="125" t="str">
        <f aca="false">IF(B119&lt;&gt;"",ROUND('Συμβατικά ΦΣ'!L119*'Συμβατικά ΦΣ'!J119*'Γενικά Δεδομένα'!$I$6*365/1000,2),"")</f>
        <v/>
      </c>
      <c r="H119" s="125" t="str">
        <f aca="false">IF(B119&lt;&gt;"",IF('Νέα ΦΣ'!O119="ΝΑΙ",ROUND(0.85*F119*'Γενικά Δεδομένα'!$I$6*365/1000,2),ROUND(F119*'Γενικά Δεδομένα'!$I$6*365/1000,2)),"")</f>
        <v/>
      </c>
      <c r="I119" s="126" t="str">
        <f aca="false">IF(B119&lt;&gt;"",ROUND('Συμβατικά ΦΣ'!H119*'Γενικά Δεδομένα'!$I$9,2),"")</f>
        <v/>
      </c>
      <c r="J119" s="125" t="str">
        <f aca="false">IF(B119&lt;&gt;"",ROUND(('Νέα ΦΣ'!I119+'Νέα ΦΣ'!J119)*'Νέα ΦΣ'!N119,2),"")</f>
        <v/>
      </c>
      <c r="K119" s="125" t="str">
        <f aca="false">IF(B119&lt;&gt;"",ROUND(Βραχίονες!F119*'Γενικά Δεδομένα'!$I$10,2),"")</f>
        <v/>
      </c>
      <c r="L119" s="125" t="str">
        <f aca="false">IF(B119&lt;&gt;"",ROUND((Βραχίονες!F119+Βραχίονες!G119)*'Γενικά Δεδομένα'!$I$11,2),"")</f>
        <v/>
      </c>
      <c r="M119" s="127"/>
    </row>
    <row r="120" customFormat="false" ht="30" hidden="false" customHeight="true" outlineLevel="0" collapsed="false">
      <c r="B120" s="123" t="str">
        <f aca="false">IF('Συμβατικά ΦΣ'!B120&lt;&gt;"",'Συμβατικά ΦΣ'!B120,"")</f>
        <v/>
      </c>
      <c r="C120" s="124" t="str">
        <f aca="false">IF(B120&lt;&gt;"",'Νέα ΦΣ'!C120,"")</f>
        <v/>
      </c>
      <c r="D120" s="124" t="str">
        <f aca="false">IF(B120&lt;&gt;"",Βραχίονες!D120,"")</f>
        <v/>
      </c>
      <c r="E120" s="125" t="str">
        <f aca="false">IF(B120&lt;&gt;"",ROUND('Συμβατικά ΦΣ'!H120*'Συμβατικά ΦΣ'!J120,2),"")</f>
        <v/>
      </c>
      <c r="F120" s="125" t="str">
        <f aca="false">IF(B120&lt;&gt;"",ROUND('Νέα ΦΣ'!I120*'Νέα ΦΣ'!M120,2),"")</f>
        <v/>
      </c>
      <c r="G120" s="125" t="str">
        <f aca="false">IF(B120&lt;&gt;"",ROUND('Συμβατικά ΦΣ'!L120*'Συμβατικά ΦΣ'!J120*'Γενικά Δεδομένα'!$I$6*365/1000,2),"")</f>
        <v/>
      </c>
      <c r="H120" s="125" t="str">
        <f aca="false">IF(B120&lt;&gt;"",IF('Νέα ΦΣ'!O120="ΝΑΙ",ROUND(0.85*F120*'Γενικά Δεδομένα'!$I$6*365/1000,2),ROUND(F120*'Γενικά Δεδομένα'!$I$6*365/1000,2)),"")</f>
        <v/>
      </c>
      <c r="I120" s="126" t="str">
        <f aca="false">IF(B120&lt;&gt;"",ROUND('Συμβατικά ΦΣ'!H120*'Γενικά Δεδομένα'!$I$9,2),"")</f>
        <v/>
      </c>
      <c r="J120" s="125" t="str">
        <f aca="false">IF(B120&lt;&gt;"",ROUND(('Νέα ΦΣ'!I120+'Νέα ΦΣ'!J120)*'Νέα ΦΣ'!N120,2),"")</f>
        <v/>
      </c>
      <c r="K120" s="125" t="str">
        <f aca="false">IF(B120&lt;&gt;"",ROUND(Βραχίονες!F120*'Γενικά Δεδομένα'!$I$10,2),"")</f>
        <v/>
      </c>
      <c r="L120" s="125" t="str">
        <f aca="false">IF(B120&lt;&gt;"",ROUND((Βραχίονες!F120+Βραχίονες!G120)*'Γενικά Δεδομένα'!$I$11,2),"")</f>
        <v/>
      </c>
      <c r="M120" s="127"/>
    </row>
    <row r="121" customFormat="false" ht="30" hidden="false" customHeight="true" outlineLevel="0" collapsed="false">
      <c r="B121" s="123" t="str">
        <f aca="false">IF('Συμβατικά ΦΣ'!B121&lt;&gt;"",'Συμβατικά ΦΣ'!B121,"")</f>
        <v/>
      </c>
      <c r="C121" s="124" t="str">
        <f aca="false">IF(B121&lt;&gt;"",'Νέα ΦΣ'!C121,"")</f>
        <v/>
      </c>
      <c r="D121" s="124" t="str">
        <f aca="false">IF(B121&lt;&gt;"",Βραχίονες!D121,"")</f>
        <v/>
      </c>
      <c r="E121" s="125" t="str">
        <f aca="false">IF(B121&lt;&gt;"",ROUND('Συμβατικά ΦΣ'!H121*'Συμβατικά ΦΣ'!J121,2),"")</f>
        <v/>
      </c>
      <c r="F121" s="125" t="str">
        <f aca="false">IF(B121&lt;&gt;"",ROUND('Νέα ΦΣ'!I121*'Νέα ΦΣ'!M121,2),"")</f>
        <v/>
      </c>
      <c r="G121" s="125" t="str">
        <f aca="false">IF(B121&lt;&gt;"",ROUND('Συμβατικά ΦΣ'!L121*'Συμβατικά ΦΣ'!J121*'Γενικά Δεδομένα'!$I$6*365/1000,2),"")</f>
        <v/>
      </c>
      <c r="H121" s="125" t="str">
        <f aca="false">IF(B121&lt;&gt;"",IF('Νέα ΦΣ'!O121="ΝΑΙ",ROUND(0.85*F121*'Γενικά Δεδομένα'!$I$6*365/1000,2),ROUND(F121*'Γενικά Δεδομένα'!$I$6*365/1000,2)),"")</f>
        <v/>
      </c>
      <c r="I121" s="126" t="str">
        <f aca="false">IF(B121&lt;&gt;"",ROUND('Συμβατικά ΦΣ'!H121*'Γενικά Δεδομένα'!$I$9,2),"")</f>
        <v/>
      </c>
      <c r="J121" s="125" t="str">
        <f aca="false">IF(B121&lt;&gt;"",ROUND(('Νέα ΦΣ'!I121+'Νέα ΦΣ'!J121)*'Νέα ΦΣ'!N121,2),"")</f>
        <v/>
      </c>
      <c r="K121" s="125" t="str">
        <f aca="false">IF(B121&lt;&gt;"",ROUND(Βραχίονες!F121*'Γενικά Δεδομένα'!$I$10,2),"")</f>
        <v/>
      </c>
      <c r="L121" s="125" t="str">
        <f aca="false">IF(B121&lt;&gt;"",ROUND((Βραχίονες!F121+Βραχίονες!G121)*'Γενικά Δεδομένα'!$I$11,2),"")</f>
        <v/>
      </c>
      <c r="M121" s="127"/>
    </row>
    <row r="122" customFormat="false" ht="30" hidden="false" customHeight="true" outlineLevel="0" collapsed="false">
      <c r="B122" s="123" t="str">
        <f aca="false">IF('Συμβατικά ΦΣ'!B122&lt;&gt;"",'Συμβατικά ΦΣ'!B122,"")</f>
        <v/>
      </c>
      <c r="C122" s="124" t="str">
        <f aca="false">IF(B122&lt;&gt;"",'Νέα ΦΣ'!C122,"")</f>
        <v/>
      </c>
      <c r="D122" s="124" t="str">
        <f aca="false">IF(B122&lt;&gt;"",Βραχίονες!D122,"")</f>
        <v/>
      </c>
      <c r="E122" s="125" t="str">
        <f aca="false">IF(B122&lt;&gt;"",ROUND('Συμβατικά ΦΣ'!H122*'Συμβατικά ΦΣ'!J122,2),"")</f>
        <v/>
      </c>
      <c r="F122" s="125" t="str">
        <f aca="false">IF(B122&lt;&gt;"",ROUND('Νέα ΦΣ'!I122*'Νέα ΦΣ'!M122,2),"")</f>
        <v/>
      </c>
      <c r="G122" s="125" t="str">
        <f aca="false">IF(B122&lt;&gt;"",ROUND('Συμβατικά ΦΣ'!L122*'Συμβατικά ΦΣ'!J122*'Γενικά Δεδομένα'!$I$6*365/1000,2),"")</f>
        <v/>
      </c>
      <c r="H122" s="125" t="str">
        <f aca="false">IF(B122&lt;&gt;"",IF('Νέα ΦΣ'!O122="ΝΑΙ",ROUND(0.85*F122*'Γενικά Δεδομένα'!$I$6*365/1000,2),ROUND(F122*'Γενικά Δεδομένα'!$I$6*365/1000,2)),"")</f>
        <v/>
      </c>
      <c r="I122" s="126" t="str">
        <f aca="false">IF(B122&lt;&gt;"",ROUND('Συμβατικά ΦΣ'!H122*'Γενικά Δεδομένα'!$I$9,2),"")</f>
        <v/>
      </c>
      <c r="J122" s="125" t="str">
        <f aca="false">IF(B122&lt;&gt;"",ROUND(('Νέα ΦΣ'!I122+'Νέα ΦΣ'!J122)*'Νέα ΦΣ'!N122,2),"")</f>
        <v/>
      </c>
      <c r="K122" s="125" t="str">
        <f aca="false">IF(B122&lt;&gt;"",ROUND(Βραχίονες!F122*'Γενικά Δεδομένα'!$I$10,2),"")</f>
        <v/>
      </c>
      <c r="L122" s="125" t="str">
        <f aca="false">IF(B122&lt;&gt;"",ROUND((Βραχίονες!F122+Βραχίονες!G122)*'Γενικά Δεδομένα'!$I$11,2),"")</f>
        <v/>
      </c>
      <c r="M122" s="127"/>
    </row>
    <row r="123" customFormat="false" ht="30" hidden="false" customHeight="true" outlineLevel="0" collapsed="false">
      <c r="B123" s="123" t="str">
        <f aca="false">IF('Συμβατικά ΦΣ'!B123&lt;&gt;"",'Συμβατικά ΦΣ'!B123,"")</f>
        <v/>
      </c>
      <c r="C123" s="124" t="str">
        <f aca="false">IF(B123&lt;&gt;"",'Νέα ΦΣ'!C123,"")</f>
        <v/>
      </c>
      <c r="D123" s="124" t="str">
        <f aca="false">IF(B123&lt;&gt;"",Βραχίονες!D123,"")</f>
        <v/>
      </c>
      <c r="E123" s="125" t="str">
        <f aca="false">IF(B123&lt;&gt;"",ROUND('Συμβατικά ΦΣ'!H123*'Συμβατικά ΦΣ'!J123,2),"")</f>
        <v/>
      </c>
      <c r="F123" s="125" t="str">
        <f aca="false">IF(B123&lt;&gt;"",ROUND('Νέα ΦΣ'!I123*'Νέα ΦΣ'!M123,2),"")</f>
        <v/>
      </c>
      <c r="G123" s="125" t="str">
        <f aca="false">IF(B123&lt;&gt;"",ROUND('Συμβατικά ΦΣ'!L123*'Συμβατικά ΦΣ'!J123*'Γενικά Δεδομένα'!$I$6*365/1000,2),"")</f>
        <v/>
      </c>
      <c r="H123" s="125" t="str">
        <f aca="false">IF(B123&lt;&gt;"",IF('Νέα ΦΣ'!O123="ΝΑΙ",ROUND(0.85*F123*'Γενικά Δεδομένα'!$I$6*365/1000,2),ROUND(F123*'Γενικά Δεδομένα'!$I$6*365/1000,2)),"")</f>
        <v/>
      </c>
      <c r="I123" s="126" t="str">
        <f aca="false">IF(B123&lt;&gt;"",ROUND('Συμβατικά ΦΣ'!H123*'Γενικά Δεδομένα'!$I$9,2),"")</f>
        <v/>
      </c>
      <c r="J123" s="125" t="str">
        <f aca="false">IF(B123&lt;&gt;"",ROUND(('Νέα ΦΣ'!I123+'Νέα ΦΣ'!J123)*'Νέα ΦΣ'!N123,2),"")</f>
        <v/>
      </c>
      <c r="K123" s="125" t="str">
        <f aca="false">IF(B123&lt;&gt;"",ROUND(Βραχίονες!F123*'Γενικά Δεδομένα'!$I$10,2),"")</f>
        <v/>
      </c>
      <c r="L123" s="125" t="str">
        <f aca="false">IF(B123&lt;&gt;"",ROUND((Βραχίονες!F123+Βραχίονες!G123)*'Γενικά Δεδομένα'!$I$11,2),"")</f>
        <v/>
      </c>
      <c r="M123" s="127"/>
    </row>
    <row r="124" customFormat="false" ht="30" hidden="false" customHeight="true" outlineLevel="0" collapsed="false">
      <c r="B124" s="123" t="str">
        <f aca="false">IF('Συμβατικά ΦΣ'!B124&lt;&gt;"",'Συμβατικά ΦΣ'!B124,"")</f>
        <v/>
      </c>
      <c r="C124" s="124" t="str">
        <f aca="false">IF(B124&lt;&gt;"",'Νέα ΦΣ'!C124,"")</f>
        <v/>
      </c>
      <c r="D124" s="124" t="str">
        <f aca="false">IF(B124&lt;&gt;"",Βραχίονες!D124,"")</f>
        <v/>
      </c>
      <c r="E124" s="125" t="str">
        <f aca="false">IF(B124&lt;&gt;"",ROUND('Συμβατικά ΦΣ'!H124*'Συμβατικά ΦΣ'!J124,2),"")</f>
        <v/>
      </c>
      <c r="F124" s="125" t="str">
        <f aca="false">IF(B124&lt;&gt;"",ROUND('Νέα ΦΣ'!I124*'Νέα ΦΣ'!M124,2),"")</f>
        <v/>
      </c>
      <c r="G124" s="125" t="str">
        <f aca="false">IF(B124&lt;&gt;"",ROUND('Συμβατικά ΦΣ'!L124*'Συμβατικά ΦΣ'!J124*'Γενικά Δεδομένα'!$I$6*365/1000,2),"")</f>
        <v/>
      </c>
      <c r="H124" s="125" t="str">
        <f aca="false">IF(B124&lt;&gt;"",IF('Νέα ΦΣ'!O124="ΝΑΙ",ROUND(0.85*F124*'Γενικά Δεδομένα'!$I$6*365/1000,2),ROUND(F124*'Γενικά Δεδομένα'!$I$6*365/1000,2)),"")</f>
        <v/>
      </c>
      <c r="I124" s="126" t="str">
        <f aca="false">IF(B124&lt;&gt;"",ROUND('Συμβατικά ΦΣ'!H124*'Γενικά Δεδομένα'!$I$9,2),"")</f>
        <v/>
      </c>
      <c r="J124" s="125" t="str">
        <f aca="false">IF(B124&lt;&gt;"",ROUND(('Νέα ΦΣ'!I124+'Νέα ΦΣ'!J124)*'Νέα ΦΣ'!N124,2),"")</f>
        <v/>
      </c>
      <c r="K124" s="125" t="str">
        <f aca="false">IF(B124&lt;&gt;"",ROUND(Βραχίονες!F124*'Γενικά Δεδομένα'!$I$10,2),"")</f>
        <v/>
      </c>
      <c r="L124" s="125" t="str">
        <f aca="false">IF(B124&lt;&gt;"",ROUND((Βραχίονες!F124+Βραχίονες!G124)*'Γενικά Δεδομένα'!$I$11,2),"")</f>
        <v/>
      </c>
      <c r="M124" s="127"/>
    </row>
    <row r="125" customFormat="false" ht="30" hidden="false" customHeight="true" outlineLevel="0" collapsed="false">
      <c r="B125" s="123" t="str">
        <f aca="false">IF('Συμβατικά ΦΣ'!B125&lt;&gt;"",'Συμβατικά ΦΣ'!B125,"")</f>
        <v/>
      </c>
      <c r="C125" s="124" t="str">
        <f aca="false">IF(B125&lt;&gt;"",'Νέα ΦΣ'!C125,"")</f>
        <v/>
      </c>
      <c r="D125" s="124" t="str">
        <f aca="false">IF(B125&lt;&gt;"",Βραχίονες!D125,"")</f>
        <v/>
      </c>
      <c r="E125" s="125" t="str">
        <f aca="false">IF(B125&lt;&gt;"",ROUND('Συμβατικά ΦΣ'!H125*'Συμβατικά ΦΣ'!J125,2),"")</f>
        <v/>
      </c>
      <c r="F125" s="125" t="str">
        <f aca="false">IF(B125&lt;&gt;"",ROUND('Νέα ΦΣ'!I125*'Νέα ΦΣ'!M125,2),"")</f>
        <v/>
      </c>
      <c r="G125" s="125" t="str">
        <f aca="false">IF(B125&lt;&gt;"",ROUND('Συμβατικά ΦΣ'!L125*'Συμβατικά ΦΣ'!J125*'Γενικά Δεδομένα'!$I$6*365/1000,2),"")</f>
        <v/>
      </c>
      <c r="H125" s="125" t="str">
        <f aca="false">IF(B125&lt;&gt;"",IF('Νέα ΦΣ'!O125="ΝΑΙ",ROUND(0.85*F125*'Γενικά Δεδομένα'!$I$6*365/1000,2),ROUND(F125*'Γενικά Δεδομένα'!$I$6*365/1000,2)),"")</f>
        <v/>
      </c>
      <c r="I125" s="126" t="str">
        <f aca="false">IF(B125&lt;&gt;"",ROUND('Συμβατικά ΦΣ'!H125*'Γενικά Δεδομένα'!$I$9,2),"")</f>
        <v/>
      </c>
      <c r="J125" s="125" t="str">
        <f aca="false">IF(B125&lt;&gt;"",ROUND(('Νέα ΦΣ'!I125+'Νέα ΦΣ'!J125)*'Νέα ΦΣ'!N125,2),"")</f>
        <v/>
      </c>
      <c r="K125" s="125" t="str">
        <f aca="false">IF(B125&lt;&gt;"",ROUND(Βραχίονες!F125*'Γενικά Δεδομένα'!$I$10,2),"")</f>
        <v/>
      </c>
      <c r="L125" s="125" t="str">
        <f aca="false">IF(B125&lt;&gt;"",ROUND((Βραχίονες!F125+Βραχίονες!G125)*'Γενικά Δεδομένα'!$I$11,2),"")</f>
        <v/>
      </c>
      <c r="M125" s="127"/>
    </row>
    <row r="126" customFormat="false" ht="30" hidden="false" customHeight="true" outlineLevel="0" collapsed="false">
      <c r="B126" s="123" t="str">
        <f aca="false">IF('Συμβατικά ΦΣ'!B126&lt;&gt;"",'Συμβατικά ΦΣ'!B126,"")</f>
        <v/>
      </c>
      <c r="C126" s="124" t="str">
        <f aca="false">IF(B126&lt;&gt;"",'Νέα ΦΣ'!C126,"")</f>
        <v/>
      </c>
      <c r="D126" s="124" t="str">
        <f aca="false">IF(B126&lt;&gt;"",Βραχίονες!D126,"")</f>
        <v/>
      </c>
      <c r="E126" s="125" t="str">
        <f aca="false">IF(B126&lt;&gt;"",ROUND('Συμβατικά ΦΣ'!H126*'Συμβατικά ΦΣ'!J126,2),"")</f>
        <v/>
      </c>
      <c r="F126" s="125" t="str">
        <f aca="false">IF(B126&lt;&gt;"",ROUND('Νέα ΦΣ'!I126*'Νέα ΦΣ'!M126,2),"")</f>
        <v/>
      </c>
      <c r="G126" s="125" t="str">
        <f aca="false">IF(B126&lt;&gt;"",ROUND('Συμβατικά ΦΣ'!L126*'Συμβατικά ΦΣ'!J126*'Γενικά Δεδομένα'!$I$6*365/1000,2),"")</f>
        <v/>
      </c>
      <c r="H126" s="125" t="str">
        <f aca="false">IF(B126&lt;&gt;"",IF('Νέα ΦΣ'!O126="ΝΑΙ",ROUND(0.85*F126*'Γενικά Δεδομένα'!$I$6*365/1000,2),ROUND(F126*'Γενικά Δεδομένα'!$I$6*365/1000,2)),"")</f>
        <v/>
      </c>
      <c r="I126" s="126" t="str">
        <f aca="false">IF(B126&lt;&gt;"",ROUND('Συμβατικά ΦΣ'!H126*'Γενικά Δεδομένα'!$I$9,2),"")</f>
        <v/>
      </c>
      <c r="J126" s="125" t="str">
        <f aca="false">IF(B126&lt;&gt;"",ROUND(('Νέα ΦΣ'!I126+'Νέα ΦΣ'!J126)*'Νέα ΦΣ'!N126,2),"")</f>
        <v/>
      </c>
      <c r="K126" s="125" t="str">
        <f aca="false">IF(B126&lt;&gt;"",ROUND(Βραχίονες!F126*'Γενικά Δεδομένα'!$I$10,2),"")</f>
        <v/>
      </c>
      <c r="L126" s="125" t="str">
        <f aca="false">IF(B126&lt;&gt;"",ROUND((Βραχίονες!F126+Βραχίονες!G126)*'Γενικά Δεδομένα'!$I$11,2),"")</f>
        <v/>
      </c>
      <c r="M126" s="127"/>
    </row>
    <row r="127" customFormat="false" ht="30" hidden="false" customHeight="true" outlineLevel="0" collapsed="false">
      <c r="B127" s="123" t="str">
        <f aca="false">IF('Συμβατικά ΦΣ'!B127&lt;&gt;"",'Συμβατικά ΦΣ'!B127,"")</f>
        <v/>
      </c>
      <c r="C127" s="124" t="str">
        <f aca="false">IF(B127&lt;&gt;"",'Νέα ΦΣ'!C127,"")</f>
        <v/>
      </c>
      <c r="D127" s="124" t="str">
        <f aca="false">IF(B127&lt;&gt;"",Βραχίονες!D127,"")</f>
        <v/>
      </c>
      <c r="E127" s="125" t="str">
        <f aca="false">IF(B127&lt;&gt;"",ROUND('Συμβατικά ΦΣ'!H127*'Συμβατικά ΦΣ'!J127,2),"")</f>
        <v/>
      </c>
      <c r="F127" s="125" t="str">
        <f aca="false">IF(B127&lt;&gt;"",ROUND('Νέα ΦΣ'!I127*'Νέα ΦΣ'!M127,2),"")</f>
        <v/>
      </c>
      <c r="G127" s="125" t="str">
        <f aca="false">IF(B127&lt;&gt;"",ROUND('Συμβατικά ΦΣ'!L127*'Συμβατικά ΦΣ'!J127*'Γενικά Δεδομένα'!$I$6*365/1000,2),"")</f>
        <v/>
      </c>
      <c r="H127" s="125" t="str">
        <f aca="false">IF(B127&lt;&gt;"",IF('Νέα ΦΣ'!O127="ΝΑΙ",ROUND(0.85*F127*'Γενικά Δεδομένα'!$I$6*365/1000,2),ROUND(F127*'Γενικά Δεδομένα'!$I$6*365/1000,2)),"")</f>
        <v/>
      </c>
      <c r="I127" s="126" t="str">
        <f aca="false">IF(B127&lt;&gt;"",ROUND('Συμβατικά ΦΣ'!H127*'Γενικά Δεδομένα'!$I$9,2),"")</f>
        <v/>
      </c>
      <c r="J127" s="125" t="str">
        <f aca="false">IF(B127&lt;&gt;"",ROUND(('Νέα ΦΣ'!I127+'Νέα ΦΣ'!J127)*'Νέα ΦΣ'!N127,2),"")</f>
        <v/>
      </c>
      <c r="K127" s="125" t="str">
        <f aca="false">IF(B127&lt;&gt;"",ROUND(Βραχίονες!F127*'Γενικά Δεδομένα'!$I$10,2),"")</f>
        <v/>
      </c>
      <c r="L127" s="125" t="str">
        <f aca="false">IF(B127&lt;&gt;"",ROUND((Βραχίονες!F127+Βραχίονες!G127)*'Γενικά Δεδομένα'!$I$11,2),"")</f>
        <v/>
      </c>
      <c r="M127" s="127"/>
    </row>
    <row r="128" customFormat="false" ht="30" hidden="false" customHeight="true" outlineLevel="0" collapsed="false">
      <c r="B128" s="123" t="str">
        <f aca="false">IF('Συμβατικά ΦΣ'!B128&lt;&gt;"",'Συμβατικά ΦΣ'!B128,"")</f>
        <v/>
      </c>
      <c r="C128" s="124" t="str">
        <f aca="false">IF(B128&lt;&gt;"",'Νέα ΦΣ'!C128,"")</f>
        <v/>
      </c>
      <c r="D128" s="124" t="str">
        <f aca="false">IF(B128&lt;&gt;"",Βραχίονες!D128,"")</f>
        <v/>
      </c>
      <c r="E128" s="125" t="str">
        <f aca="false">IF(B128&lt;&gt;"",ROUND('Συμβατικά ΦΣ'!H128*'Συμβατικά ΦΣ'!J128,2),"")</f>
        <v/>
      </c>
      <c r="F128" s="125" t="str">
        <f aca="false">IF(B128&lt;&gt;"",ROUND('Νέα ΦΣ'!I128*'Νέα ΦΣ'!M128,2),"")</f>
        <v/>
      </c>
      <c r="G128" s="125" t="str">
        <f aca="false">IF(B128&lt;&gt;"",ROUND('Συμβατικά ΦΣ'!L128*'Συμβατικά ΦΣ'!J128*'Γενικά Δεδομένα'!$I$6*365/1000,2),"")</f>
        <v/>
      </c>
      <c r="H128" s="125" t="str">
        <f aca="false">IF(B128&lt;&gt;"",IF('Νέα ΦΣ'!O128="ΝΑΙ",ROUND(0.85*F128*'Γενικά Δεδομένα'!$I$6*365/1000,2),ROUND(F128*'Γενικά Δεδομένα'!$I$6*365/1000,2)),"")</f>
        <v/>
      </c>
      <c r="I128" s="126" t="str">
        <f aca="false">IF(B128&lt;&gt;"",ROUND('Συμβατικά ΦΣ'!H128*'Γενικά Δεδομένα'!$I$9,2),"")</f>
        <v/>
      </c>
      <c r="J128" s="125" t="str">
        <f aca="false">IF(B128&lt;&gt;"",ROUND(('Νέα ΦΣ'!I128+'Νέα ΦΣ'!J128)*'Νέα ΦΣ'!N128,2),"")</f>
        <v/>
      </c>
      <c r="K128" s="125" t="str">
        <f aca="false">IF(B128&lt;&gt;"",ROUND(Βραχίονες!F128*'Γενικά Δεδομένα'!$I$10,2),"")</f>
        <v/>
      </c>
      <c r="L128" s="125" t="str">
        <f aca="false">IF(B128&lt;&gt;"",ROUND((Βραχίονες!F128+Βραχίονες!G128)*'Γενικά Δεδομένα'!$I$11,2),"")</f>
        <v/>
      </c>
      <c r="M128" s="127"/>
    </row>
    <row r="129" customFormat="false" ht="30" hidden="false" customHeight="true" outlineLevel="0" collapsed="false">
      <c r="B129" s="123" t="str">
        <f aca="false">IF('Συμβατικά ΦΣ'!B129&lt;&gt;"",'Συμβατικά ΦΣ'!B129,"")</f>
        <v/>
      </c>
      <c r="C129" s="124" t="str">
        <f aca="false">IF(B129&lt;&gt;"",'Νέα ΦΣ'!C129,"")</f>
        <v/>
      </c>
      <c r="D129" s="124" t="str">
        <f aca="false">IF(B129&lt;&gt;"",Βραχίονες!D129,"")</f>
        <v/>
      </c>
      <c r="E129" s="125" t="str">
        <f aca="false">IF(B129&lt;&gt;"",ROUND('Συμβατικά ΦΣ'!H129*'Συμβατικά ΦΣ'!J129,2),"")</f>
        <v/>
      </c>
      <c r="F129" s="125" t="str">
        <f aca="false">IF(B129&lt;&gt;"",ROUND('Νέα ΦΣ'!I129*'Νέα ΦΣ'!M129,2),"")</f>
        <v/>
      </c>
      <c r="G129" s="125" t="str">
        <f aca="false">IF(B129&lt;&gt;"",ROUND('Συμβατικά ΦΣ'!L129*'Συμβατικά ΦΣ'!J129*'Γενικά Δεδομένα'!$I$6*365/1000,2),"")</f>
        <v/>
      </c>
      <c r="H129" s="125" t="str">
        <f aca="false">IF(B129&lt;&gt;"",IF('Νέα ΦΣ'!O129="ΝΑΙ",ROUND(0.85*F129*'Γενικά Δεδομένα'!$I$6*365/1000,2),ROUND(F129*'Γενικά Δεδομένα'!$I$6*365/1000,2)),"")</f>
        <v/>
      </c>
      <c r="I129" s="126" t="str">
        <f aca="false">IF(B129&lt;&gt;"",ROUND('Συμβατικά ΦΣ'!H129*'Γενικά Δεδομένα'!$I$9,2),"")</f>
        <v/>
      </c>
      <c r="J129" s="125" t="str">
        <f aca="false">IF(B129&lt;&gt;"",ROUND(('Νέα ΦΣ'!I129+'Νέα ΦΣ'!J129)*'Νέα ΦΣ'!N129,2),"")</f>
        <v/>
      </c>
      <c r="K129" s="125" t="str">
        <f aca="false">IF(B129&lt;&gt;"",ROUND(Βραχίονες!F129*'Γενικά Δεδομένα'!$I$10,2),"")</f>
        <v/>
      </c>
      <c r="L129" s="125" t="str">
        <f aca="false">IF(B129&lt;&gt;"",ROUND((Βραχίονες!F129+Βραχίονες!G129)*'Γενικά Δεδομένα'!$I$11,2),"")</f>
        <v/>
      </c>
      <c r="M129" s="127"/>
    </row>
    <row r="130" customFormat="false" ht="30" hidden="false" customHeight="true" outlineLevel="0" collapsed="false">
      <c r="B130" s="123" t="str">
        <f aca="false">IF('Συμβατικά ΦΣ'!B130&lt;&gt;"",'Συμβατικά ΦΣ'!B130,"")</f>
        <v/>
      </c>
      <c r="C130" s="124" t="str">
        <f aca="false">IF(B130&lt;&gt;"",'Νέα ΦΣ'!C130,"")</f>
        <v/>
      </c>
      <c r="D130" s="124" t="str">
        <f aca="false">IF(B130&lt;&gt;"",Βραχίονες!D130,"")</f>
        <v/>
      </c>
      <c r="E130" s="125" t="str">
        <f aca="false">IF(B130&lt;&gt;"",ROUND('Συμβατικά ΦΣ'!H130*'Συμβατικά ΦΣ'!J130,2),"")</f>
        <v/>
      </c>
      <c r="F130" s="125" t="str">
        <f aca="false">IF(B130&lt;&gt;"",ROUND('Νέα ΦΣ'!I130*'Νέα ΦΣ'!M130,2),"")</f>
        <v/>
      </c>
      <c r="G130" s="125" t="str">
        <f aca="false">IF(B130&lt;&gt;"",ROUND('Συμβατικά ΦΣ'!L130*'Συμβατικά ΦΣ'!J130*'Γενικά Δεδομένα'!$I$6*365/1000,2),"")</f>
        <v/>
      </c>
      <c r="H130" s="125" t="str">
        <f aca="false">IF(B130&lt;&gt;"",IF('Νέα ΦΣ'!O130="ΝΑΙ",ROUND(0.85*F130*'Γενικά Δεδομένα'!$I$6*365/1000,2),ROUND(F130*'Γενικά Δεδομένα'!$I$6*365/1000,2)),"")</f>
        <v/>
      </c>
      <c r="I130" s="126" t="str">
        <f aca="false">IF(B130&lt;&gt;"",ROUND('Συμβατικά ΦΣ'!H130*'Γενικά Δεδομένα'!$I$9,2),"")</f>
        <v/>
      </c>
      <c r="J130" s="125" t="str">
        <f aca="false">IF(B130&lt;&gt;"",ROUND(('Νέα ΦΣ'!I130+'Νέα ΦΣ'!J130)*'Νέα ΦΣ'!N130,2),"")</f>
        <v/>
      </c>
      <c r="K130" s="125" t="str">
        <f aca="false">IF(B130&lt;&gt;"",ROUND(Βραχίονες!F130*'Γενικά Δεδομένα'!$I$10,2),"")</f>
        <v/>
      </c>
      <c r="L130" s="125" t="str">
        <f aca="false">IF(B130&lt;&gt;"",ROUND((Βραχίονες!F130+Βραχίονες!G130)*'Γενικά Δεδομένα'!$I$11,2),"")</f>
        <v/>
      </c>
      <c r="M130" s="127"/>
    </row>
    <row r="131" customFormat="false" ht="30" hidden="false" customHeight="true" outlineLevel="0" collapsed="false">
      <c r="B131" s="123" t="str">
        <f aca="false">IF('Συμβατικά ΦΣ'!B131&lt;&gt;"",'Συμβατικά ΦΣ'!B131,"")</f>
        <v/>
      </c>
      <c r="C131" s="124" t="str">
        <f aca="false">IF(B131&lt;&gt;"",'Νέα ΦΣ'!C131,"")</f>
        <v/>
      </c>
      <c r="D131" s="124" t="str">
        <f aca="false">IF(B131&lt;&gt;"",Βραχίονες!D131,"")</f>
        <v/>
      </c>
      <c r="E131" s="125" t="str">
        <f aca="false">IF(B131&lt;&gt;"",ROUND('Συμβατικά ΦΣ'!H131*'Συμβατικά ΦΣ'!J131,2),"")</f>
        <v/>
      </c>
      <c r="F131" s="125" t="str">
        <f aca="false">IF(B131&lt;&gt;"",ROUND('Νέα ΦΣ'!I131*'Νέα ΦΣ'!M131,2),"")</f>
        <v/>
      </c>
      <c r="G131" s="125" t="str">
        <f aca="false">IF(B131&lt;&gt;"",ROUND('Συμβατικά ΦΣ'!L131*'Συμβατικά ΦΣ'!J131*'Γενικά Δεδομένα'!$I$6*365/1000,2),"")</f>
        <v/>
      </c>
      <c r="H131" s="125" t="str">
        <f aca="false">IF(B131&lt;&gt;"",IF('Νέα ΦΣ'!O131="ΝΑΙ",ROUND(0.85*F131*'Γενικά Δεδομένα'!$I$6*365/1000,2),ROUND(F131*'Γενικά Δεδομένα'!$I$6*365/1000,2)),"")</f>
        <v/>
      </c>
      <c r="I131" s="126" t="str">
        <f aca="false">IF(B131&lt;&gt;"",ROUND('Συμβατικά ΦΣ'!H131*'Γενικά Δεδομένα'!$I$9,2),"")</f>
        <v/>
      </c>
      <c r="J131" s="125" t="str">
        <f aca="false">IF(B131&lt;&gt;"",ROUND(('Νέα ΦΣ'!I131+'Νέα ΦΣ'!J131)*'Νέα ΦΣ'!N131,2),"")</f>
        <v/>
      </c>
      <c r="K131" s="125" t="str">
        <f aca="false">IF(B131&lt;&gt;"",ROUND(Βραχίονες!F131*'Γενικά Δεδομένα'!$I$10,2),"")</f>
        <v/>
      </c>
      <c r="L131" s="125" t="str">
        <f aca="false">IF(B131&lt;&gt;"",ROUND((Βραχίονες!F131+Βραχίονες!G131)*'Γενικά Δεδομένα'!$I$11,2),"")</f>
        <v/>
      </c>
      <c r="M131" s="127"/>
    </row>
    <row r="132" customFormat="false" ht="30" hidden="false" customHeight="true" outlineLevel="0" collapsed="false">
      <c r="B132" s="123" t="str">
        <f aca="false">IF('Συμβατικά ΦΣ'!B132&lt;&gt;"",'Συμβατικά ΦΣ'!B132,"")</f>
        <v/>
      </c>
      <c r="C132" s="124" t="str">
        <f aca="false">IF(B132&lt;&gt;"",'Νέα ΦΣ'!C132,"")</f>
        <v/>
      </c>
      <c r="D132" s="124" t="str">
        <f aca="false">IF(B132&lt;&gt;"",Βραχίονες!D132,"")</f>
        <v/>
      </c>
      <c r="E132" s="125" t="str">
        <f aca="false">IF(B132&lt;&gt;"",ROUND('Συμβατικά ΦΣ'!H132*'Συμβατικά ΦΣ'!J132,2),"")</f>
        <v/>
      </c>
      <c r="F132" s="125" t="str">
        <f aca="false">IF(B132&lt;&gt;"",ROUND('Νέα ΦΣ'!I132*'Νέα ΦΣ'!M132,2),"")</f>
        <v/>
      </c>
      <c r="G132" s="125" t="str">
        <f aca="false">IF(B132&lt;&gt;"",ROUND('Συμβατικά ΦΣ'!L132*'Συμβατικά ΦΣ'!J132*'Γενικά Δεδομένα'!$I$6*365/1000,2),"")</f>
        <v/>
      </c>
      <c r="H132" s="125" t="str">
        <f aca="false">IF(B132&lt;&gt;"",IF('Νέα ΦΣ'!O132="ΝΑΙ",ROUND(0.85*F132*'Γενικά Δεδομένα'!$I$6*365/1000,2),ROUND(F132*'Γενικά Δεδομένα'!$I$6*365/1000,2)),"")</f>
        <v/>
      </c>
      <c r="I132" s="126" t="str">
        <f aca="false">IF(B132&lt;&gt;"",ROUND('Συμβατικά ΦΣ'!H132*'Γενικά Δεδομένα'!$I$9,2),"")</f>
        <v/>
      </c>
      <c r="J132" s="125" t="str">
        <f aca="false">IF(B132&lt;&gt;"",ROUND(('Νέα ΦΣ'!I132+'Νέα ΦΣ'!J132)*'Νέα ΦΣ'!N132,2),"")</f>
        <v/>
      </c>
      <c r="K132" s="125" t="str">
        <f aca="false">IF(B132&lt;&gt;"",ROUND(Βραχίονες!F132*'Γενικά Δεδομένα'!$I$10,2),"")</f>
        <v/>
      </c>
      <c r="L132" s="125" t="str">
        <f aca="false">IF(B132&lt;&gt;"",ROUND((Βραχίονες!F132+Βραχίονες!G132)*'Γενικά Δεδομένα'!$I$11,2),"")</f>
        <v/>
      </c>
      <c r="M132" s="127"/>
    </row>
    <row r="133" customFormat="false" ht="30" hidden="false" customHeight="true" outlineLevel="0" collapsed="false">
      <c r="B133" s="123" t="str">
        <f aca="false">IF('Συμβατικά ΦΣ'!B133&lt;&gt;"",'Συμβατικά ΦΣ'!B133,"")</f>
        <v/>
      </c>
      <c r="C133" s="124" t="str">
        <f aca="false">IF(B133&lt;&gt;"",'Νέα ΦΣ'!C133,"")</f>
        <v/>
      </c>
      <c r="D133" s="124" t="str">
        <f aca="false">IF(B133&lt;&gt;"",Βραχίονες!D133,"")</f>
        <v/>
      </c>
      <c r="E133" s="125" t="str">
        <f aca="false">IF(B133&lt;&gt;"",ROUND('Συμβατικά ΦΣ'!H133*'Συμβατικά ΦΣ'!J133,2),"")</f>
        <v/>
      </c>
      <c r="F133" s="125" t="str">
        <f aca="false">IF(B133&lt;&gt;"",ROUND('Νέα ΦΣ'!I133*'Νέα ΦΣ'!M133,2),"")</f>
        <v/>
      </c>
      <c r="G133" s="125" t="str">
        <f aca="false">IF(B133&lt;&gt;"",ROUND('Συμβατικά ΦΣ'!L133*'Συμβατικά ΦΣ'!J133*'Γενικά Δεδομένα'!$I$6*365/1000,2),"")</f>
        <v/>
      </c>
      <c r="H133" s="125" t="str">
        <f aca="false">IF(B133&lt;&gt;"",IF('Νέα ΦΣ'!O133="ΝΑΙ",ROUND(0.85*F133*'Γενικά Δεδομένα'!$I$6*365/1000,2),ROUND(F133*'Γενικά Δεδομένα'!$I$6*365/1000,2)),"")</f>
        <v/>
      </c>
      <c r="I133" s="126" t="str">
        <f aca="false">IF(B133&lt;&gt;"",ROUND('Συμβατικά ΦΣ'!H133*'Γενικά Δεδομένα'!$I$9,2),"")</f>
        <v/>
      </c>
      <c r="J133" s="125" t="str">
        <f aca="false">IF(B133&lt;&gt;"",ROUND(('Νέα ΦΣ'!I133+'Νέα ΦΣ'!J133)*'Νέα ΦΣ'!N133,2),"")</f>
        <v/>
      </c>
      <c r="K133" s="125" t="str">
        <f aca="false">IF(B133&lt;&gt;"",ROUND(Βραχίονες!F133*'Γενικά Δεδομένα'!$I$10,2),"")</f>
        <v/>
      </c>
      <c r="L133" s="125" t="str">
        <f aca="false">IF(B133&lt;&gt;"",ROUND((Βραχίονες!F133+Βραχίονες!G133)*'Γενικά Δεδομένα'!$I$11,2),"")</f>
        <v/>
      </c>
      <c r="M133" s="127"/>
    </row>
    <row r="134" customFormat="false" ht="30" hidden="false" customHeight="true" outlineLevel="0" collapsed="false">
      <c r="B134" s="123" t="str">
        <f aca="false">IF('Συμβατικά ΦΣ'!B134&lt;&gt;"",'Συμβατικά ΦΣ'!B134,"")</f>
        <v/>
      </c>
      <c r="C134" s="124" t="str">
        <f aca="false">IF(B134&lt;&gt;"",'Νέα ΦΣ'!C134,"")</f>
        <v/>
      </c>
      <c r="D134" s="124" t="str">
        <f aca="false">IF(B134&lt;&gt;"",Βραχίονες!D134,"")</f>
        <v/>
      </c>
      <c r="E134" s="125" t="str">
        <f aca="false">IF(B134&lt;&gt;"",ROUND('Συμβατικά ΦΣ'!H134*'Συμβατικά ΦΣ'!J134,2),"")</f>
        <v/>
      </c>
      <c r="F134" s="125" t="str">
        <f aca="false">IF(B134&lt;&gt;"",ROUND('Νέα ΦΣ'!I134*'Νέα ΦΣ'!M134,2),"")</f>
        <v/>
      </c>
      <c r="G134" s="125" t="str">
        <f aca="false">IF(B134&lt;&gt;"",ROUND('Συμβατικά ΦΣ'!L134*'Συμβατικά ΦΣ'!J134*'Γενικά Δεδομένα'!$I$6*365/1000,2),"")</f>
        <v/>
      </c>
      <c r="H134" s="125" t="str">
        <f aca="false">IF(B134&lt;&gt;"",IF('Νέα ΦΣ'!O134="ΝΑΙ",ROUND(0.85*F134*'Γενικά Δεδομένα'!$I$6*365/1000,2),ROUND(F134*'Γενικά Δεδομένα'!$I$6*365/1000,2)),"")</f>
        <v/>
      </c>
      <c r="I134" s="126" t="str">
        <f aca="false">IF(B134&lt;&gt;"",ROUND('Συμβατικά ΦΣ'!H134*'Γενικά Δεδομένα'!$I$9,2),"")</f>
        <v/>
      </c>
      <c r="J134" s="125" t="str">
        <f aca="false">IF(B134&lt;&gt;"",ROUND(('Νέα ΦΣ'!I134+'Νέα ΦΣ'!J134)*'Νέα ΦΣ'!N134,2),"")</f>
        <v/>
      </c>
      <c r="K134" s="125" t="str">
        <f aca="false">IF(B134&lt;&gt;"",ROUND(Βραχίονες!F134*'Γενικά Δεδομένα'!$I$10,2),"")</f>
        <v/>
      </c>
      <c r="L134" s="125" t="str">
        <f aca="false">IF(B134&lt;&gt;"",ROUND((Βραχίονες!F134+Βραχίονες!G134)*'Γενικά Δεδομένα'!$I$11,2),"")</f>
        <v/>
      </c>
      <c r="M134" s="127"/>
    </row>
    <row r="135" customFormat="false" ht="30" hidden="false" customHeight="true" outlineLevel="0" collapsed="false">
      <c r="B135" s="123" t="str">
        <f aca="false">IF('Συμβατικά ΦΣ'!B135&lt;&gt;"",'Συμβατικά ΦΣ'!B135,"")</f>
        <v/>
      </c>
      <c r="C135" s="124" t="str">
        <f aca="false">IF(B135&lt;&gt;"",'Νέα ΦΣ'!C135,"")</f>
        <v/>
      </c>
      <c r="D135" s="124" t="str">
        <f aca="false">IF(B135&lt;&gt;"",Βραχίονες!D135,"")</f>
        <v/>
      </c>
      <c r="E135" s="125" t="str">
        <f aca="false">IF(B135&lt;&gt;"",ROUND('Συμβατικά ΦΣ'!H135*'Συμβατικά ΦΣ'!J135,2),"")</f>
        <v/>
      </c>
      <c r="F135" s="125" t="str">
        <f aca="false">IF(B135&lt;&gt;"",ROUND('Νέα ΦΣ'!I135*'Νέα ΦΣ'!M135,2),"")</f>
        <v/>
      </c>
      <c r="G135" s="125" t="str">
        <f aca="false">IF(B135&lt;&gt;"",ROUND('Συμβατικά ΦΣ'!L135*'Συμβατικά ΦΣ'!J135*'Γενικά Δεδομένα'!$I$6*365/1000,2),"")</f>
        <v/>
      </c>
      <c r="H135" s="125" t="str">
        <f aca="false">IF(B135&lt;&gt;"",IF('Νέα ΦΣ'!O135="ΝΑΙ",ROUND(0.85*F135*'Γενικά Δεδομένα'!$I$6*365/1000,2),ROUND(F135*'Γενικά Δεδομένα'!$I$6*365/1000,2)),"")</f>
        <v/>
      </c>
      <c r="I135" s="126" t="str">
        <f aca="false">IF(B135&lt;&gt;"",ROUND('Συμβατικά ΦΣ'!H135*'Γενικά Δεδομένα'!$I$9,2),"")</f>
        <v/>
      </c>
      <c r="J135" s="125" t="str">
        <f aca="false">IF(B135&lt;&gt;"",ROUND(('Νέα ΦΣ'!I135+'Νέα ΦΣ'!J135)*'Νέα ΦΣ'!N135,2),"")</f>
        <v/>
      </c>
      <c r="K135" s="125" t="str">
        <f aca="false">IF(B135&lt;&gt;"",ROUND(Βραχίονες!F135*'Γενικά Δεδομένα'!$I$10,2),"")</f>
        <v/>
      </c>
      <c r="L135" s="125" t="str">
        <f aca="false">IF(B135&lt;&gt;"",ROUND((Βραχίονες!F135+Βραχίονες!G135)*'Γενικά Δεδομένα'!$I$11,2),"")</f>
        <v/>
      </c>
      <c r="M135" s="127"/>
    </row>
    <row r="136" customFormat="false" ht="30" hidden="false" customHeight="true" outlineLevel="0" collapsed="false">
      <c r="B136" s="123" t="str">
        <f aca="false">IF('Συμβατικά ΦΣ'!B136&lt;&gt;"",'Συμβατικά ΦΣ'!B136,"")</f>
        <v/>
      </c>
      <c r="C136" s="124" t="str">
        <f aca="false">IF(B136&lt;&gt;"",'Νέα ΦΣ'!C136,"")</f>
        <v/>
      </c>
      <c r="D136" s="124" t="str">
        <f aca="false">IF(B136&lt;&gt;"",Βραχίονες!D136,"")</f>
        <v/>
      </c>
      <c r="E136" s="125" t="str">
        <f aca="false">IF(B136&lt;&gt;"",ROUND('Συμβατικά ΦΣ'!H136*'Συμβατικά ΦΣ'!J136,2),"")</f>
        <v/>
      </c>
      <c r="F136" s="125" t="str">
        <f aca="false">IF(B136&lt;&gt;"",ROUND('Νέα ΦΣ'!I136*'Νέα ΦΣ'!M136,2),"")</f>
        <v/>
      </c>
      <c r="G136" s="125" t="str">
        <f aca="false">IF(B136&lt;&gt;"",ROUND('Συμβατικά ΦΣ'!L136*'Συμβατικά ΦΣ'!J136*'Γενικά Δεδομένα'!$I$6*365/1000,2),"")</f>
        <v/>
      </c>
      <c r="H136" s="125" t="str">
        <f aca="false">IF(B136&lt;&gt;"",IF('Νέα ΦΣ'!O136="ΝΑΙ",ROUND(0.85*F136*'Γενικά Δεδομένα'!$I$6*365/1000,2),ROUND(F136*'Γενικά Δεδομένα'!$I$6*365/1000,2)),"")</f>
        <v/>
      </c>
      <c r="I136" s="126" t="str">
        <f aca="false">IF(B136&lt;&gt;"",ROUND('Συμβατικά ΦΣ'!H136*'Γενικά Δεδομένα'!$I$9,2),"")</f>
        <v/>
      </c>
      <c r="J136" s="125" t="str">
        <f aca="false">IF(B136&lt;&gt;"",ROUND(('Νέα ΦΣ'!I136+'Νέα ΦΣ'!J136)*'Νέα ΦΣ'!N136,2),"")</f>
        <v/>
      </c>
      <c r="K136" s="125" t="str">
        <f aca="false">IF(B136&lt;&gt;"",ROUND(Βραχίονες!F136*'Γενικά Δεδομένα'!$I$10,2),"")</f>
        <v/>
      </c>
      <c r="L136" s="125" t="str">
        <f aca="false">IF(B136&lt;&gt;"",ROUND((Βραχίονες!F136+Βραχίονες!G136)*'Γενικά Δεδομένα'!$I$11,2),"")</f>
        <v/>
      </c>
      <c r="M136" s="127"/>
    </row>
    <row r="137" customFormat="false" ht="30" hidden="false" customHeight="true" outlineLevel="0" collapsed="false">
      <c r="B137" s="123" t="str">
        <f aca="false">IF('Συμβατικά ΦΣ'!B137&lt;&gt;"",'Συμβατικά ΦΣ'!B137,"")</f>
        <v/>
      </c>
      <c r="C137" s="124" t="str">
        <f aca="false">IF(B137&lt;&gt;"",'Νέα ΦΣ'!C137,"")</f>
        <v/>
      </c>
      <c r="D137" s="124" t="str">
        <f aca="false">IF(B137&lt;&gt;"",Βραχίονες!D137,"")</f>
        <v/>
      </c>
      <c r="E137" s="125" t="str">
        <f aca="false">IF(B137&lt;&gt;"",ROUND('Συμβατικά ΦΣ'!H137*'Συμβατικά ΦΣ'!J137,2),"")</f>
        <v/>
      </c>
      <c r="F137" s="125" t="str">
        <f aca="false">IF(B137&lt;&gt;"",ROUND('Νέα ΦΣ'!I137*'Νέα ΦΣ'!M137,2),"")</f>
        <v/>
      </c>
      <c r="G137" s="125" t="str">
        <f aca="false">IF(B137&lt;&gt;"",ROUND('Συμβατικά ΦΣ'!L137*'Συμβατικά ΦΣ'!J137*'Γενικά Δεδομένα'!$I$6*365/1000,2),"")</f>
        <v/>
      </c>
      <c r="H137" s="125" t="str">
        <f aca="false">IF(B137&lt;&gt;"",IF('Νέα ΦΣ'!O137="ΝΑΙ",ROUND(0.85*F137*'Γενικά Δεδομένα'!$I$6*365/1000,2),ROUND(F137*'Γενικά Δεδομένα'!$I$6*365/1000,2)),"")</f>
        <v/>
      </c>
      <c r="I137" s="126" t="str">
        <f aca="false">IF(B137&lt;&gt;"",ROUND('Συμβατικά ΦΣ'!H137*'Γενικά Δεδομένα'!$I$9,2),"")</f>
        <v/>
      </c>
      <c r="J137" s="125" t="str">
        <f aca="false">IF(B137&lt;&gt;"",ROUND(('Νέα ΦΣ'!I137+'Νέα ΦΣ'!J137)*'Νέα ΦΣ'!N137,2),"")</f>
        <v/>
      </c>
      <c r="K137" s="125" t="str">
        <f aca="false">IF(B137&lt;&gt;"",ROUND(Βραχίονες!F137*'Γενικά Δεδομένα'!$I$10,2),"")</f>
        <v/>
      </c>
      <c r="L137" s="125" t="str">
        <f aca="false">IF(B137&lt;&gt;"",ROUND((Βραχίονες!F137+Βραχίονες!G137)*'Γενικά Δεδομένα'!$I$11,2),"")</f>
        <v/>
      </c>
      <c r="M137" s="127"/>
    </row>
    <row r="138" customFormat="false" ht="30" hidden="false" customHeight="true" outlineLevel="0" collapsed="false">
      <c r="B138" s="123" t="str">
        <f aca="false">IF('Συμβατικά ΦΣ'!B138&lt;&gt;"",'Συμβατικά ΦΣ'!B138,"")</f>
        <v/>
      </c>
      <c r="C138" s="124" t="str">
        <f aca="false">IF(B138&lt;&gt;"",'Νέα ΦΣ'!C138,"")</f>
        <v/>
      </c>
      <c r="D138" s="124" t="str">
        <f aca="false">IF(B138&lt;&gt;"",Βραχίονες!D138,"")</f>
        <v/>
      </c>
      <c r="E138" s="125" t="str">
        <f aca="false">IF(B138&lt;&gt;"",ROUND('Συμβατικά ΦΣ'!H138*'Συμβατικά ΦΣ'!J138,2),"")</f>
        <v/>
      </c>
      <c r="F138" s="125" t="str">
        <f aca="false">IF(B138&lt;&gt;"",ROUND('Νέα ΦΣ'!I138*'Νέα ΦΣ'!M138,2),"")</f>
        <v/>
      </c>
      <c r="G138" s="125" t="str">
        <f aca="false">IF(B138&lt;&gt;"",ROUND('Συμβατικά ΦΣ'!L138*'Συμβατικά ΦΣ'!J138*'Γενικά Δεδομένα'!$I$6*365/1000,2),"")</f>
        <v/>
      </c>
      <c r="H138" s="125" t="str">
        <f aca="false">IF(B138&lt;&gt;"",IF('Νέα ΦΣ'!O138="ΝΑΙ",ROUND(0.85*F138*'Γενικά Δεδομένα'!$I$6*365/1000,2),ROUND(F138*'Γενικά Δεδομένα'!$I$6*365/1000,2)),"")</f>
        <v/>
      </c>
      <c r="I138" s="126" t="str">
        <f aca="false">IF(B138&lt;&gt;"",ROUND('Συμβατικά ΦΣ'!H138*'Γενικά Δεδομένα'!$I$9,2),"")</f>
        <v/>
      </c>
      <c r="J138" s="125" t="str">
        <f aca="false">IF(B138&lt;&gt;"",ROUND(('Νέα ΦΣ'!I138+'Νέα ΦΣ'!J138)*'Νέα ΦΣ'!N138,2),"")</f>
        <v/>
      </c>
      <c r="K138" s="125" t="str">
        <f aca="false">IF(B138&lt;&gt;"",ROUND(Βραχίονες!F138*'Γενικά Δεδομένα'!$I$10,2),"")</f>
        <v/>
      </c>
      <c r="L138" s="125" t="str">
        <f aca="false">IF(B138&lt;&gt;"",ROUND((Βραχίονες!F138+Βραχίονες!G138)*'Γενικά Δεδομένα'!$I$11,2),"")</f>
        <v/>
      </c>
      <c r="M138" s="127"/>
    </row>
    <row r="139" customFormat="false" ht="30" hidden="false" customHeight="true" outlineLevel="0" collapsed="false">
      <c r="B139" s="123" t="str">
        <f aca="false">IF('Συμβατικά ΦΣ'!B139&lt;&gt;"",'Συμβατικά ΦΣ'!B139,"")</f>
        <v/>
      </c>
      <c r="C139" s="124" t="str">
        <f aca="false">IF(B139&lt;&gt;"",'Νέα ΦΣ'!C139,"")</f>
        <v/>
      </c>
      <c r="D139" s="124" t="str">
        <f aca="false">IF(B139&lt;&gt;"",Βραχίονες!D139,"")</f>
        <v/>
      </c>
      <c r="E139" s="125" t="str">
        <f aca="false">IF(B139&lt;&gt;"",ROUND('Συμβατικά ΦΣ'!H139*'Συμβατικά ΦΣ'!J139,2),"")</f>
        <v/>
      </c>
      <c r="F139" s="125" t="str">
        <f aca="false">IF(B139&lt;&gt;"",ROUND('Νέα ΦΣ'!I139*'Νέα ΦΣ'!M139,2),"")</f>
        <v/>
      </c>
      <c r="G139" s="125" t="str">
        <f aca="false">IF(B139&lt;&gt;"",ROUND('Συμβατικά ΦΣ'!L139*'Συμβατικά ΦΣ'!J139*'Γενικά Δεδομένα'!$I$6*365/1000,2),"")</f>
        <v/>
      </c>
      <c r="H139" s="125" t="str">
        <f aca="false">IF(B139&lt;&gt;"",IF('Νέα ΦΣ'!O139="ΝΑΙ",ROUND(0.85*F139*'Γενικά Δεδομένα'!$I$6*365/1000,2),ROUND(F139*'Γενικά Δεδομένα'!$I$6*365/1000,2)),"")</f>
        <v/>
      </c>
      <c r="I139" s="126" t="str">
        <f aca="false">IF(B139&lt;&gt;"",ROUND('Συμβατικά ΦΣ'!H139*'Γενικά Δεδομένα'!$I$9,2),"")</f>
        <v/>
      </c>
      <c r="J139" s="125" t="str">
        <f aca="false">IF(B139&lt;&gt;"",ROUND(('Νέα ΦΣ'!I139+'Νέα ΦΣ'!J139)*'Νέα ΦΣ'!N139,2),"")</f>
        <v/>
      </c>
      <c r="K139" s="125" t="str">
        <f aca="false">IF(B139&lt;&gt;"",ROUND(Βραχίονες!F139*'Γενικά Δεδομένα'!$I$10,2),"")</f>
        <v/>
      </c>
      <c r="L139" s="125" t="str">
        <f aca="false">IF(B139&lt;&gt;"",ROUND((Βραχίονες!F139+Βραχίονες!G139)*'Γενικά Δεδομένα'!$I$11,2),"")</f>
        <v/>
      </c>
      <c r="M139" s="127"/>
    </row>
    <row r="140" customFormat="false" ht="30" hidden="false" customHeight="true" outlineLevel="0" collapsed="false">
      <c r="B140" s="123" t="str">
        <f aca="false">IF('Συμβατικά ΦΣ'!B140&lt;&gt;"",'Συμβατικά ΦΣ'!B140,"")</f>
        <v/>
      </c>
      <c r="C140" s="124" t="str">
        <f aca="false">IF(B140&lt;&gt;"",'Νέα ΦΣ'!C140,"")</f>
        <v/>
      </c>
      <c r="D140" s="124" t="str">
        <f aca="false">IF(B140&lt;&gt;"",Βραχίονες!D140,"")</f>
        <v/>
      </c>
      <c r="E140" s="125" t="str">
        <f aca="false">IF(B140&lt;&gt;"",ROUND('Συμβατικά ΦΣ'!H140*'Συμβατικά ΦΣ'!J140,2),"")</f>
        <v/>
      </c>
      <c r="F140" s="125" t="str">
        <f aca="false">IF(B140&lt;&gt;"",ROUND('Νέα ΦΣ'!I140*'Νέα ΦΣ'!M140,2),"")</f>
        <v/>
      </c>
      <c r="G140" s="125" t="str">
        <f aca="false">IF(B140&lt;&gt;"",ROUND('Συμβατικά ΦΣ'!L140*'Συμβατικά ΦΣ'!J140*'Γενικά Δεδομένα'!$I$6*365/1000,2),"")</f>
        <v/>
      </c>
      <c r="H140" s="125" t="str">
        <f aca="false">IF(B140&lt;&gt;"",IF('Νέα ΦΣ'!O140="ΝΑΙ",ROUND(0.85*F140*'Γενικά Δεδομένα'!$I$6*365/1000,2),ROUND(F140*'Γενικά Δεδομένα'!$I$6*365/1000,2)),"")</f>
        <v/>
      </c>
      <c r="I140" s="126" t="str">
        <f aca="false">IF(B140&lt;&gt;"",ROUND('Συμβατικά ΦΣ'!H140*'Γενικά Δεδομένα'!$I$9,2),"")</f>
        <v/>
      </c>
      <c r="J140" s="125" t="str">
        <f aca="false">IF(B140&lt;&gt;"",ROUND(('Νέα ΦΣ'!I140+'Νέα ΦΣ'!J140)*'Νέα ΦΣ'!N140,2),"")</f>
        <v/>
      </c>
      <c r="K140" s="125" t="str">
        <f aca="false">IF(B140&lt;&gt;"",ROUND(Βραχίονες!F140*'Γενικά Δεδομένα'!$I$10,2),"")</f>
        <v/>
      </c>
      <c r="L140" s="125" t="str">
        <f aca="false">IF(B140&lt;&gt;"",ROUND((Βραχίονες!F140+Βραχίονες!G140)*'Γενικά Δεδομένα'!$I$11,2),"")</f>
        <v/>
      </c>
      <c r="M140" s="127"/>
    </row>
    <row r="141" customFormat="false" ht="30" hidden="false" customHeight="true" outlineLevel="0" collapsed="false">
      <c r="B141" s="123" t="str">
        <f aca="false">IF('Συμβατικά ΦΣ'!B141&lt;&gt;"",'Συμβατικά ΦΣ'!B141,"")</f>
        <v/>
      </c>
      <c r="C141" s="124" t="str">
        <f aca="false">IF(B141&lt;&gt;"",'Νέα ΦΣ'!C141,"")</f>
        <v/>
      </c>
      <c r="D141" s="124" t="str">
        <f aca="false">IF(B141&lt;&gt;"",Βραχίονες!D141,"")</f>
        <v/>
      </c>
      <c r="E141" s="125" t="str">
        <f aca="false">IF(B141&lt;&gt;"",ROUND('Συμβατικά ΦΣ'!H141*'Συμβατικά ΦΣ'!J141,2),"")</f>
        <v/>
      </c>
      <c r="F141" s="125" t="str">
        <f aca="false">IF(B141&lt;&gt;"",ROUND('Νέα ΦΣ'!I141*'Νέα ΦΣ'!M141,2),"")</f>
        <v/>
      </c>
      <c r="G141" s="125" t="str">
        <f aca="false">IF(B141&lt;&gt;"",ROUND('Συμβατικά ΦΣ'!L141*'Συμβατικά ΦΣ'!J141*'Γενικά Δεδομένα'!$I$6*365/1000,2),"")</f>
        <v/>
      </c>
      <c r="H141" s="125" t="str">
        <f aca="false">IF(B141&lt;&gt;"",IF('Νέα ΦΣ'!O141="ΝΑΙ",ROUND(0.85*F141*'Γενικά Δεδομένα'!$I$6*365/1000,2),ROUND(F141*'Γενικά Δεδομένα'!$I$6*365/1000,2)),"")</f>
        <v/>
      </c>
      <c r="I141" s="126" t="str">
        <f aca="false">IF(B141&lt;&gt;"",ROUND('Συμβατικά ΦΣ'!H141*'Γενικά Δεδομένα'!$I$9,2),"")</f>
        <v/>
      </c>
      <c r="J141" s="125" t="str">
        <f aca="false">IF(B141&lt;&gt;"",ROUND(('Νέα ΦΣ'!I141+'Νέα ΦΣ'!J141)*'Νέα ΦΣ'!N141,2),"")</f>
        <v/>
      </c>
      <c r="K141" s="125" t="str">
        <f aca="false">IF(B141&lt;&gt;"",ROUND(Βραχίονες!F141*'Γενικά Δεδομένα'!$I$10,2),"")</f>
        <v/>
      </c>
      <c r="L141" s="125" t="str">
        <f aca="false">IF(B141&lt;&gt;"",ROUND((Βραχίονες!F141+Βραχίονες!G141)*'Γενικά Δεδομένα'!$I$11,2),"")</f>
        <v/>
      </c>
      <c r="M141" s="127"/>
    </row>
    <row r="142" customFormat="false" ht="30" hidden="false" customHeight="true" outlineLevel="0" collapsed="false">
      <c r="B142" s="123" t="str">
        <f aca="false">IF('Συμβατικά ΦΣ'!B142&lt;&gt;"",'Συμβατικά ΦΣ'!B142,"")</f>
        <v/>
      </c>
      <c r="C142" s="124" t="str">
        <f aca="false">IF(B142&lt;&gt;"",'Νέα ΦΣ'!C142,"")</f>
        <v/>
      </c>
      <c r="D142" s="124" t="str">
        <f aca="false">IF(B142&lt;&gt;"",Βραχίονες!D142,"")</f>
        <v/>
      </c>
      <c r="E142" s="125" t="str">
        <f aca="false">IF(B142&lt;&gt;"",ROUND('Συμβατικά ΦΣ'!H142*'Συμβατικά ΦΣ'!J142,2),"")</f>
        <v/>
      </c>
      <c r="F142" s="125" t="str">
        <f aca="false">IF(B142&lt;&gt;"",ROUND('Νέα ΦΣ'!I142*'Νέα ΦΣ'!M142,2),"")</f>
        <v/>
      </c>
      <c r="G142" s="125" t="str">
        <f aca="false">IF(B142&lt;&gt;"",ROUND('Συμβατικά ΦΣ'!L142*'Συμβατικά ΦΣ'!J142*'Γενικά Δεδομένα'!$I$6*365/1000,2),"")</f>
        <v/>
      </c>
      <c r="H142" s="125" t="str">
        <f aca="false">IF(B142&lt;&gt;"",IF('Νέα ΦΣ'!O142="ΝΑΙ",ROUND(0.85*F142*'Γενικά Δεδομένα'!$I$6*365/1000,2),ROUND(F142*'Γενικά Δεδομένα'!$I$6*365/1000,2)),"")</f>
        <v/>
      </c>
      <c r="I142" s="126" t="str">
        <f aca="false">IF(B142&lt;&gt;"",ROUND('Συμβατικά ΦΣ'!H142*'Γενικά Δεδομένα'!$I$9,2),"")</f>
        <v/>
      </c>
      <c r="J142" s="125" t="str">
        <f aca="false">IF(B142&lt;&gt;"",ROUND(('Νέα ΦΣ'!I142+'Νέα ΦΣ'!J142)*'Νέα ΦΣ'!N142,2),"")</f>
        <v/>
      </c>
      <c r="K142" s="125" t="str">
        <f aca="false">IF(B142&lt;&gt;"",ROUND(Βραχίονες!F142*'Γενικά Δεδομένα'!$I$10,2),"")</f>
        <v/>
      </c>
      <c r="L142" s="125" t="str">
        <f aca="false">IF(B142&lt;&gt;"",ROUND((Βραχίονες!F142+Βραχίονες!G142)*'Γενικά Δεδομένα'!$I$11,2),"")</f>
        <v/>
      </c>
      <c r="M142" s="127"/>
    </row>
    <row r="143" customFormat="false" ht="30" hidden="false" customHeight="true" outlineLevel="0" collapsed="false">
      <c r="B143" s="123" t="str">
        <f aca="false">IF('Συμβατικά ΦΣ'!B143&lt;&gt;"",'Συμβατικά ΦΣ'!B143,"")</f>
        <v/>
      </c>
      <c r="C143" s="124" t="str">
        <f aca="false">IF(B143&lt;&gt;"",'Νέα ΦΣ'!C143,"")</f>
        <v/>
      </c>
      <c r="D143" s="124" t="str">
        <f aca="false">IF(B143&lt;&gt;"",Βραχίονες!D143,"")</f>
        <v/>
      </c>
      <c r="E143" s="125" t="str">
        <f aca="false">IF(B143&lt;&gt;"",ROUND('Συμβατικά ΦΣ'!H143*'Συμβατικά ΦΣ'!J143,2),"")</f>
        <v/>
      </c>
      <c r="F143" s="125" t="str">
        <f aca="false">IF(B143&lt;&gt;"",ROUND('Νέα ΦΣ'!I143*'Νέα ΦΣ'!M143,2),"")</f>
        <v/>
      </c>
      <c r="G143" s="125" t="str">
        <f aca="false">IF(B143&lt;&gt;"",ROUND('Συμβατικά ΦΣ'!L143*'Συμβατικά ΦΣ'!J143*'Γενικά Δεδομένα'!$I$6*365/1000,2),"")</f>
        <v/>
      </c>
      <c r="H143" s="125" t="str">
        <f aca="false">IF(B143&lt;&gt;"",IF('Νέα ΦΣ'!O143="ΝΑΙ",ROUND(0.85*F143*'Γενικά Δεδομένα'!$I$6*365/1000,2),ROUND(F143*'Γενικά Δεδομένα'!$I$6*365/1000,2)),"")</f>
        <v/>
      </c>
      <c r="I143" s="126" t="str">
        <f aca="false">IF(B143&lt;&gt;"",ROUND('Συμβατικά ΦΣ'!H143*'Γενικά Δεδομένα'!$I$9,2),"")</f>
        <v/>
      </c>
      <c r="J143" s="125" t="str">
        <f aca="false">IF(B143&lt;&gt;"",ROUND(('Νέα ΦΣ'!I143+'Νέα ΦΣ'!J143)*'Νέα ΦΣ'!N143,2),"")</f>
        <v/>
      </c>
      <c r="K143" s="125" t="str">
        <f aca="false">IF(B143&lt;&gt;"",ROUND(Βραχίονες!F143*'Γενικά Δεδομένα'!$I$10,2),"")</f>
        <v/>
      </c>
      <c r="L143" s="125" t="str">
        <f aca="false">IF(B143&lt;&gt;"",ROUND((Βραχίονες!F143+Βραχίονες!G143)*'Γενικά Δεδομένα'!$I$11,2),"")</f>
        <v/>
      </c>
      <c r="M143" s="127"/>
    </row>
    <row r="144" customFormat="false" ht="30" hidden="false" customHeight="true" outlineLevel="0" collapsed="false">
      <c r="B144" s="123" t="str">
        <f aca="false">IF('Συμβατικά ΦΣ'!B144&lt;&gt;"",'Συμβατικά ΦΣ'!B144,"")</f>
        <v/>
      </c>
      <c r="C144" s="124" t="str">
        <f aca="false">IF(B144&lt;&gt;"",'Νέα ΦΣ'!C144,"")</f>
        <v/>
      </c>
      <c r="D144" s="124" t="str">
        <f aca="false">IF(B144&lt;&gt;"",Βραχίονες!D144,"")</f>
        <v/>
      </c>
      <c r="E144" s="125" t="str">
        <f aca="false">IF(B144&lt;&gt;"",ROUND('Συμβατικά ΦΣ'!H144*'Συμβατικά ΦΣ'!J144,2),"")</f>
        <v/>
      </c>
      <c r="F144" s="125" t="str">
        <f aca="false">IF(B144&lt;&gt;"",ROUND('Νέα ΦΣ'!I144*'Νέα ΦΣ'!M144,2),"")</f>
        <v/>
      </c>
      <c r="G144" s="125" t="str">
        <f aca="false">IF(B144&lt;&gt;"",ROUND('Συμβατικά ΦΣ'!L144*'Συμβατικά ΦΣ'!J144*'Γενικά Δεδομένα'!$I$6*365/1000,2),"")</f>
        <v/>
      </c>
      <c r="H144" s="125" t="str">
        <f aca="false">IF(B144&lt;&gt;"",IF('Νέα ΦΣ'!O144="ΝΑΙ",ROUND(0.85*F144*'Γενικά Δεδομένα'!$I$6*365/1000,2),ROUND(F144*'Γενικά Δεδομένα'!$I$6*365/1000,2)),"")</f>
        <v/>
      </c>
      <c r="I144" s="126" t="str">
        <f aca="false">IF(B144&lt;&gt;"",ROUND('Συμβατικά ΦΣ'!H144*'Γενικά Δεδομένα'!$I$9,2),"")</f>
        <v/>
      </c>
      <c r="J144" s="125" t="str">
        <f aca="false">IF(B144&lt;&gt;"",ROUND(('Νέα ΦΣ'!I144+'Νέα ΦΣ'!J144)*'Νέα ΦΣ'!N144,2),"")</f>
        <v/>
      </c>
      <c r="K144" s="125" t="str">
        <f aca="false">IF(B144&lt;&gt;"",ROUND(Βραχίονες!F144*'Γενικά Δεδομένα'!$I$10,2),"")</f>
        <v/>
      </c>
      <c r="L144" s="125" t="str">
        <f aca="false">IF(B144&lt;&gt;"",ROUND((Βραχίονες!F144+Βραχίονες!G144)*'Γενικά Δεδομένα'!$I$11,2),"")</f>
        <v/>
      </c>
      <c r="M144" s="127"/>
    </row>
    <row r="145" customFormat="false" ht="30" hidden="false" customHeight="true" outlineLevel="0" collapsed="false">
      <c r="B145" s="123" t="str">
        <f aca="false">IF('Συμβατικά ΦΣ'!B145&lt;&gt;"",'Συμβατικά ΦΣ'!B145,"")</f>
        <v/>
      </c>
      <c r="C145" s="124" t="str">
        <f aca="false">IF(B145&lt;&gt;"",'Νέα ΦΣ'!C145,"")</f>
        <v/>
      </c>
      <c r="D145" s="124" t="str">
        <f aca="false">IF(B145&lt;&gt;"",Βραχίονες!D145,"")</f>
        <v/>
      </c>
      <c r="E145" s="125" t="str">
        <f aca="false">IF(B145&lt;&gt;"",ROUND('Συμβατικά ΦΣ'!H145*'Συμβατικά ΦΣ'!J145,2),"")</f>
        <v/>
      </c>
      <c r="F145" s="125" t="str">
        <f aca="false">IF(B145&lt;&gt;"",ROUND('Νέα ΦΣ'!I145*'Νέα ΦΣ'!M145,2),"")</f>
        <v/>
      </c>
      <c r="G145" s="125" t="str">
        <f aca="false">IF(B145&lt;&gt;"",ROUND('Συμβατικά ΦΣ'!L145*'Συμβατικά ΦΣ'!J145*'Γενικά Δεδομένα'!$I$6*365/1000,2),"")</f>
        <v/>
      </c>
      <c r="H145" s="125" t="str">
        <f aca="false">IF(B145&lt;&gt;"",IF('Νέα ΦΣ'!O145="ΝΑΙ",ROUND(0.85*F145*'Γενικά Δεδομένα'!$I$6*365/1000,2),ROUND(F145*'Γενικά Δεδομένα'!$I$6*365/1000,2)),"")</f>
        <v/>
      </c>
      <c r="I145" s="126" t="str">
        <f aca="false">IF(B145&lt;&gt;"",ROUND('Συμβατικά ΦΣ'!H145*'Γενικά Δεδομένα'!$I$9,2),"")</f>
        <v/>
      </c>
      <c r="J145" s="125" t="str">
        <f aca="false">IF(B145&lt;&gt;"",ROUND(('Νέα ΦΣ'!I145+'Νέα ΦΣ'!J145)*'Νέα ΦΣ'!N145,2),"")</f>
        <v/>
      </c>
      <c r="K145" s="125" t="str">
        <f aca="false">IF(B145&lt;&gt;"",ROUND(Βραχίονες!F145*'Γενικά Δεδομένα'!$I$10,2),"")</f>
        <v/>
      </c>
      <c r="L145" s="125" t="str">
        <f aca="false">IF(B145&lt;&gt;"",ROUND((Βραχίονες!F145+Βραχίονες!G145)*'Γενικά Δεδομένα'!$I$11,2),"")</f>
        <v/>
      </c>
      <c r="M145" s="127"/>
    </row>
    <row r="146" customFormat="false" ht="30" hidden="false" customHeight="true" outlineLevel="0" collapsed="false">
      <c r="B146" s="123" t="str">
        <f aca="false">IF('Συμβατικά ΦΣ'!B146&lt;&gt;"",'Συμβατικά ΦΣ'!B146,"")</f>
        <v/>
      </c>
      <c r="C146" s="124" t="str">
        <f aca="false">IF(B146&lt;&gt;"",'Νέα ΦΣ'!C146,"")</f>
        <v/>
      </c>
      <c r="D146" s="124" t="str">
        <f aca="false">IF(B146&lt;&gt;"",Βραχίονες!D146,"")</f>
        <v/>
      </c>
      <c r="E146" s="125" t="str">
        <f aca="false">IF(B146&lt;&gt;"",ROUND('Συμβατικά ΦΣ'!H146*'Συμβατικά ΦΣ'!J146,2),"")</f>
        <v/>
      </c>
      <c r="F146" s="125" t="str">
        <f aca="false">IF(B146&lt;&gt;"",ROUND('Νέα ΦΣ'!I146*'Νέα ΦΣ'!M146,2),"")</f>
        <v/>
      </c>
      <c r="G146" s="125" t="str">
        <f aca="false">IF(B146&lt;&gt;"",ROUND('Συμβατικά ΦΣ'!L146*'Συμβατικά ΦΣ'!J146*'Γενικά Δεδομένα'!$I$6*365/1000,2),"")</f>
        <v/>
      </c>
      <c r="H146" s="125" t="str">
        <f aca="false">IF(B146&lt;&gt;"",IF('Νέα ΦΣ'!O146="ΝΑΙ",ROUND(0.85*F146*'Γενικά Δεδομένα'!$I$6*365/1000,2),ROUND(F146*'Γενικά Δεδομένα'!$I$6*365/1000,2)),"")</f>
        <v/>
      </c>
      <c r="I146" s="126" t="str">
        <f aca="false">IF(B146&lt;&gt;"",ROUND('Συμβατικά ΦΣ'!H146*'Γενικά Δεδομένα'!$I$9,2),"")</f>
        <v/>
      </c>
      <c r="J146" s="125" t="str">
        <f aca="false">IF(B146&lt;&gt;"",ROUND(('Νέα ΦΣ'!I146+'Νέα ΦΣ'!J146)*'Νέα ΦΣ'!N146,2),"")</f>
        <v/>
      </c>
      <c r="K146" s="125" t="str">
        <f aca="false">IF(B146&lt;&gt;"",ROUND(Βραχίονες!F146*'Γενικά Δεδομένα'!$I$10,2),"")</f>
        <v/>
      </c>
      <c r="L146" s="125" t="str">
        <f aca="false">IF(B146&lt;&gt;"",ROUND((Βραχίονες!F146+Βραχίονες!G146)*'Γενικά Δεδομένα'!$I$11,2),"")</f>
        <v/>
      </c>
      <c r="M146" s="127"/>
    </row>
    <row r="147" customFormat="false" ht="30" hidden="false" customHeight="true" outlineLevel="0" collapsed="false">
      <c r="B147" s="123" t="str">
        <f aca="false">IF('Συμβατικά ΦΣ'!B147&lt;&gt;"",'Συμβατικά ΦΣ'!B147,"")</f>
        <v/>
      </c>
      <c r="C147" s="124" t="str">
        <f aca="false">IF(B147&lt;&gt;"",'Νέα ΦΣ'!C147,"")</f>
        <v/>
      </c>
      <c r="D147" s="124" t="str">
        <f aca="false">IF(B147&lt;&gt;"",Βραχίονες!D147,"")</f>
        <v/>
      </c>
      <c r="E147" s="125" t="str">
        <f aca="false">IF(B147&lt;&gt;"",ROUND('Συμβατικά ΦΣ'!H147*'Συμβατικά ΦΣ'!J147,2),"")</f>
        <v/>
      </c>
      <c r="F147" s="125" t="str">
        <f aca="false">IF(B147&lt;&gt;"",ROUND('Νέα ΦΣ'!I147*'Νέα ΦΣ'!M147,2),"")</f>
        <v/>
      </c>
      <c r="G147" s="125" t="str">
        <f aca="false">IF(B147&lt;&gt;"",ROUND('Συμβατικά ΦΣ'!L147*'Συμβατικά ΦΣ'!J147*'Γενικά Δεδομένα'!$I$6*365/1000,2),"")</f>
        <v/>
      </c>
      <c r="H147" s="125" t="str">
        <f aca="false">IF(B147&lt;&gt;"",IF('Νέα ΦΣ'!O147="ΝΑΙ",ROUND(0.85*F147*'Γενικά Δεδομένα'!$I$6*365/1000,2),ROUND(F147*'Γενικά Δεδομένα'!$I$6*365/1000,2)),"")</f>
        <v/>
      </c>
      <c r="I147" s="126" t="str">
        <f aca="false">IF(B147&lt;&gt;"",ROUND('Συμβατικά ΦΣ'!H147*'Γενικά Δεδομένα'!$I$9,2),"")</f>
        <v/>
      </c>
      <c r="J147" s="125" t="str">
        <f aca="false">IF(B147&lt;&gt;"",ROUND(('Νέα ΦΣ'!I147+'Νέα ΦΣ'!J147)*'Νέα ΦΣ'!N147,2),"")</f>
        <v/>
      </c>
      <c r="K147" s="125" t="str">
        <f aca="false">IF(B147&lt;&gt;"",ROUND(Βραχίονες!F147*'Γενικά Δεδομένα'!$I$10,2),"")</f>
        <v/>
      </c>
      <c r="L147" s="125" t="str">
        <f aca="false">IF(B147&lt;&gt;"",ROUND((Βραχίονες!F147+Βραχίονες!G147)*'Γενικά Δεδομένα'!$I$11,2),"")</f>
        <v/>
      </c>
      <c r="M147" s="127"/>
    </row>
    <row r="148" customFormat="false" ht="30" hidden="false" customHeight="true" outlineLevel="0" collapsed="false">
      <c r="B148" s="123" t="str">
        <f aca="false">IF('Συμβατικά ΦΣ'!B148&lt;&gt;"",'Συμβατικά ΦΣ'!B148,"")</f>
        <v/>
      </c>
      <c r="C148" s="124" t="str">
        <f aca="false">IF(B148&lt;&gt;"",'Νέα ΦΣ'!C148,"")</f>
        <v/>
      </c>
      <c r="D148" s="124" t="str">
        <f aca="false">IF(B148&lt;&gt;"",Βραχίονες!D148,"")</f>
        <v/>
      </c>
      <c r="E148" s="125" t="str">
        <f aca="false">IF(B148&lt;&gt;"",ROUND('Συμβατικά ΦΣ'!H148*'Συμβατικά ΦΣ'!J148,2),"")</f>
        <v/>
      </c>
      <c r="F148" s="125" t="str">
        <f aca="false">IF(B148&lt;&gt;"",ROUND('Νέα ΦΣ'!I148*'Νέα ΦΣ'!M148,2),"")</f>
        <v/>
      </c>
      <c r="G148" s="125" t="str">
        <f aca="false">IF(B148&lt;&gt;"",ROUND('Συμβατικά ΦΣ'!L148*'Συμβατικά ΦΣ'!J148*'Γενικά Δεδομένα'!$I$6*365/1000,2),"")</f>
        <v/>
      </c>
      <c r="H148" s="125" t="str">
        <f aca="false">IF(B148&lt;&gt;"",IF('Νέα ΦΣ'!O148="ΝΑΙ",ROUND(0.85*F148*'Γενικά Δεδομένα'!$I$6*365/1000,2),ROUND(F148*'Γενικά Δεδομένα'!$I$6*365/1000,2)),"")</f>
        <v/>
      </c>
      <c r="I148" s="126" t="str">
        <f aca="false">IF(B148&lt;&gt;"",ROUND('Συμβατικά ΦΣ'!H148*'Γενικά Δεδομένα'!$I$9,2),"")</f>
        <v/>
      </c>
      <c r="J148" s="125" t="str">
        <f aca="false">IF(B148&lt;&gt;"",ROUND(('Νέα ΦΣ'!I148+'Νέα ΦΣ'!J148)*'Νέα ΦΣ'!N148,2),"")</f>
        <v/>
      </c>
      <c r="K148" s="125" t="str">
        <f aca="false">IF(B148&lt;&gt;"",ROUND(Βραχίονες!F148*'Γενικά Δεδομένα'!$I$10,2),"")</f>
        <v/>
      </c>
      <c r="L148" s="125" t="str">
        <f aca="false">IF(B148&lt;&gt;"",ROUND((Βραχίονες!F148+Βραχίονες!G148)*'Γενικά Δεδομένα'!$I$11,2),"")</f>
        <v/>
      </c>
      <c r="M148" s="127"/>
    </row>
    <row r="149" customFormat="false" ht="30" hidden="false" customHeight="true" outlineLevel="0" collapsed="false">
      <c r="B149" s="123" t="str">
        <f aca="false">IF('Συμβατικά ΦΣ'!B149&lt;&gt;"",'Συμβατικά ΦΣ'!B149,"")</f>
        <v/>
      </c>
      <c r="C149" s="124" t="str">
        <f aca="false">IF(B149&lt;&gt;"",'Νέα ΦΣ'!C149,"")</f>
        <v/>
      </c>
      <c r="D149" s="124" t="str">
        <f aca="false">IF(B149&lt;&gt;"",Βραχίονες!D149,"")</f>
        <v/>
      </c>
      <c r="E149" s="125" t="str">
        <f aca="false">IF(B149&lt;&gt;"",ROUND('Συμβατικά ΦΣ'!H149*'Συμβατικά ΦΣ'!J149,2),"")</f>
        <v/>
      </c>
      <c r="F149" s="125" t="str">
        <f aca="false">IF(B149&lt;&gt;"",ROUND('Νέα ΦΣ'!I149*'Νέα ΦΣ'!M149,2),"")</f>
        <v/>
      </c>
      <c r="G149" s="125" t="str">
        <f aca="false">IF(B149&lt;&gt;"",ROUND('Συμβατικά ΦΣ'!L149*'Συμβατικά ΦΣ'!J149*'Γενικά Δεδομένα'!$I$6*365/1000,2),"")</f>
        <v/>
      </c>
      <c r="H149" s="125" t="str">
        <f aca="false">IF(B149&lt;&gt;"",IF('Νέα ΦΣ'!O149="ΝΑΙ",ROUND(0.85*F149*'Γενικά Δεδομένα'!$I$6*365/1000,2),ROUND(F149*'Γενικά Δεδομένα'!$I$6*365/1000,2)),"")</f>
        <v/>
      </c>
      <c r="I149" s="126" t="str">
        <f aca="false">IF(B149&lt;&gt;"",ROUND('Συμβατικά ΦΣ'!H149*'Γενικά Δεδομένα'!$I$9,2),"")</f>
        <v/>
      </c>
      <c r="J149" s="125" t="str">
        <f aca="false">IF(B149&lt;&gt;"",ROUND(('Νέα ΦΣ'!I149+'Νέα ΦΣ'!J149)*'Νέα ΦΣ'!N149,2),"")</f>
        <v/>
      </c>
      <c r="K149" s="125" t="str">
        <f aca="false">IF(B149&lt;&gt;"",ROUND(Βραχίονες!F149*'Γενικά Δεδομένα'!$I$10,2),"")</f>
        <v/>
      </c>
      <c r="L149" s="125" t="str">
        <f aca="false">IF(B149&lt;&gt;"",ROUND((Βραχίονες!F149+Βραχίονες!G149)*'Γενικά Δεδομένα'!$I$11,2),"")</f>
        <v/>
      </c>
      <c r="M149" s="127"/>
    </row>
    <row r="150" customFormat="false" ht="30" hidden="false" customHeight="true" outlineLevel="0" collapsed="false">
      <c r="B150" s="123" t="str">
        <f aca="false">IF('Συμβατικά ΦΣ'!B150&lt;&gt;"",'Συμβατικά ΦΣ'!B150,"")</f>
        <v/>
      </c>
      <c r="C150" s="124" t="str">
        <f aca="false">IF(B150&lt;&gt;"",'Νέα ΦΣ'!C150,"")</f>
        <v/>
      </c>
      <c r="D150" s="124" t="str">
        <f aca="false">IF(B150&lt;&gt;"",Βραχίονες!D150,"")</f>
        <v/>
      </c>
      <c r="E150" s="125" t="str">
        <f aca="false">IF(B150&lt;&gt;"",ROUND('Συμβατικά ΦΣ'!H150*'Συμβατικά ΦΣ'!J150,2),"")</f>
        <v/>
      </c>
      <c r="F150" s="125" t="str">
        <f aca="false">IF(B150&lt;&gt;"",ROUND('Νέα ΦΣ'!I150*'Νέα ΦΣ'!M150,2),"")</f>
        <v/>
      </c>
      <c r="G150" s="125" t="str">
        <f aca="false">IF(B150&lt;&gt;"",ROUND('Συμβατικά ΦΣ'!L150*'Συμβατικά ΦΣ'!J150*'Γενικά Δεδομένα'!$I$6*365/1000,2),"")</f>
        <v/>
      </c>
      <c r="H150" s="125" t="str">
        <f aca="false">IF(B150&lt;&gt;"",IF('Νέα ΦΣ'!O150="ΝΑΙ",ROUND(0.85*F150*'Γενικά Δεδομένα'!$I$6*365/1000,2),ROUND(F150*'Γενικά Δεδομένα'!$I$6*365/1000,2)),"")</f>
        <v/>
      </c>
      <c r="I150" s="126" t="str">
        <f aca="false">IF(B150&lt;&gt;"",ROUND('Συμβατικά ΦΣ'!H150*'Γενικά Δεδομένα'!$I$9,2),"")</f>
        <v/>
      </c>
      <c r="J150" s="125" t="str">
        <f aca="false">IF(B150&lt;&gt;"",ROUND(('Νέα ΦΣ'!I150+'Νέα ΦΣ'!J150)*'Νέα ΦΣ'!N150,2),"")</f>
        <v/>
      </c>
      <c r="K150" s="125" t="str">
        <f aca="false">IF(B150&lt;&gt;"",ROUND(Βραχίονες!F150*'Γενικά Δεδομένα'!$I$10,2),"")</f>
        <v/>
      </c>
      <c r="L150" s="125" t="str">
        <f aca="false">IF(B150&lt;&gt;"",ROUND((Βραχίονες!F150+Βραχίονες!G150)*'Γενικά Δεδομένα'!$I$11,2),"")</f>
        <v/>
      </c>
      <c r="M150" s="127"/>
    </row>
    <row r="151" customFormat="false" ht="30" hidden="false" customHeight="true" outlineLevel="0" collapsed="false">
      <c r="B151" s="123" t="str">
        <f aca="false">IF('Συμβατικά ΦΣ'!B151&lt;&gt;"",'Συμβατικά ΦΣ'!B151,"")</f>
        <v/>
      </c>
      <c r="C151" s="124" t="str">
        <f aca="false">IF(B151&lt;&gt;"",'Νέα ΦΣ'!C151,"")</f>
        <v/>
      </c>
      <c r="D151" s="124" t="str">
        <f aca="false">IF(B151&lt;&gt;"",Βραχίονες!D151,"")</f>
        <v/>
      </c>
      <c r="E151" s="125" t="str">
        <f aca="false">IF(B151&lt;&gt;"",ROUND('Συμβατικά ΦΣ'!H151*'Συμβατικά ΦΣ'!J151,2),"")</f>
        <v/>
      </c>
      <c r="F151" s="125" t="str">
        <f aca="false">IF(B151&lt;&gt;"",ROUND('Νέα ΦΣ'!I151*'Νέα ΦΣ'!M151,2),"")</f>
        <v/>
      </c>
      <c r="G151" s="125" t="str">
        <f aca="false">IF(B151&lt;&gt;"",ROUND('Συμβατικά ΦΣ'!L151*'Συμβατικά ΦΣ'!J151*'Γενικά Δεδομένα'!$I$6*365/1000,2),"")</f>
        <v/>
      </c>
      <c r="H151" s="125" t="str">
        <f aca="false">IF(B151&lt;&gt;"",IF('Νέα ΦΣ'!O151="ΝΑΙ",ROUND(0.85*F151*'Γενικά Δεδομένα'!$I$6*365/1000,2),ROUND(F151*'Γενικά Δεδομένα'!$I$6*365/1000,2)),"")</f>
        <v/>
      </c>
      <c r="I151" s="126" t="str">
        <f aca="false">IF(B151&lt;&gt;"",ROUND('Συμβατικά ΦΣ'!H151*'Γενικά Δεδομένα'!$I$9,2),"")</f>
        <v/>
      </c>
      <c r="J151" s="125" t="str">
        <f aca="false">IF(B151&lt;&gt;"",ROUND(('Νέα ΦΣ'!I151+'Νέα ΦΣ'!J151)*'Νέα ΦΣ'!N151,2),"")</f>
        <v/>
      </c>
      <c r="K151" s="125" t="str">
        <f aca="false">IF(B151&lt;&gt;"",ROUND(Βραχίονες!F151*'Γενικά Δεδομένα'!$I$10,2),"")</f>
        <v/>
      </c>
      <c r="L151" s="125" t="str">
        <f aca="false">IF(B151&lt;&gt;"",ROUND((Βραχίονες!F151+Βραχίονες!G151)*'Γενικά Δεδομένα'!$I$11,2),"")</f>
        <v/>
      </c>
      <c r="M151" s="127"/>
    </row>
    <row r="152" customFormat="false" ht="30" hidden="false" customHeight="true" outlineLevel="0" collapsed="false">
      <c r="B152" s="123" t="str">
        <f aca="false">IF('Συμβατικά ΦΣ'!B152&lt;&gt;"",'Συμβατικά ΦΣ'!B152,"")</f>
        <v/>
      </c>
      <c r="C152" s="124" t="str">
        <f aca="false">IF(B152&lt;&gt;"",'Νέα ΦΣ'!C152,"")</f>
        <v/>
      </c>
      <c r="D152" s="124" t="str">
        <f aca="false">IF(B152&lt;&gt;"",Βραχίονες!D152,"")</f>
        <v/>
      </c>
      <c r="E152" s="125" t="str">
        <f aca="false">IF(B152&lt;&gt;"",ROUND('Συμβατικά ΦΣ'!H152*'Συμβατικά ΦΣ'!J152,2),"")</f>
        <v/>
      </c>
      <c r="F152" s="125" t="str">
        <f aca="false">IF(B152&lt;&gt;"",ROUND('Νέα ΦΣ'!I152*'Νέα ΦΣ'!M152,2),"")</f>
        <v/>
      </c>
      <c r="G152" s="125" t="str">
        <f aca="false">IF(B152&lt;&gt;"",ROUND('Συμβατικά ΦΣ'!L152*'Συμβατικά ΦΣ'!J152*'Γενικά Δεδομένα'!$I$6*365/1000,2),"")</f>
        <v/>
      </c>
      <c r="H152" s="125" t="str">
        <f aca="false">IF(B152&lt;&gt;"",IF('Νέα ΦΣ'!O152="ΝΑΙ",ROUND(0.85*F152*'Γενικά Δεδομένα'!$I$6*365/1000,2),ROUND(F152*'Γενικά Δεδομένα'!$I$6*365/1000,2)),"")</f>
        <v/>
      </c>
      <c r="I152" s="126" t="str">
        <f aca="false">IF(B152&lt;&gt;"",ROUND('Συμβατικά ΦΣ'!H152*'Γενικά Δεδομένα'!$I$9,2),"")</f>
        <v/>
      </c>
      <c r="J152" s="125" t="str">
        <f aca="false">IF(B152&lt;&gt;"",ROUND(('Νέα ΦΣ'!I152+'Νέα ΦΣ'!J152)*'Νέα ΦΣ'!N152,2),"")</f>
        <v/>
      </c>
      <c r="K152" s="125" t="str">
        <f aca="false">IF(B152&lt;&gt;"",ROUND(Βραχίονες!F152*'Γενικά Δεδομένα'!$I$10,2),"")</f>
        <v/>
      </c>
      <c r="L152" s="125" t="str">
        <f aca="false">IF(B152&lt;&gt;"",ROUND((Βραχίονες!F152+Βραχίονες!G152)*'Γενικά Δεδομένα'!$I$11,2),"")</f>
        <v/>
      </c>
      <c r="M152" s="127"/>
    </row>
    <row r="153" customFormat="false" ht="30" hidden="false" customHeight="true" outlineLevel="0" collapsed="false">
      <c r="B153" s="128" t="str">
        <f aca="false">IF('Συμβατικά ΦΣ'!B153&lt;&gt;"",'Συμβατικά ΦΣ'!B153,"")</f>
        <v/>
      </c>
      <c r="C153" s="129" t="str">
        <f aca="false">IF(B153&lt;&gt;"",'Νέα ΦΣ'!C153,"")</f>
        <v/>
      </c>
      <c r="D153" s="129" t="str">
        <f aca="false">IF(B153&lt;&gt;"",Βραχίονες!D153,"")</f>
        <v/>
      </c>
      <c r="E153" s="130" t="str">
        <f aca="false">IF(B153&lt;&gt;"",ROUND('Συμβατικά ΦΣ'!H153*'Συμβατικά ΦΣ'!J153,2),"")</f>
        <v/>
      </c>
      <c r="F153" s="130" t="str">
        <f aca="false">IF(B153&lt;&gt;"",ROUND('Νέα ΦΣ'!I153*'Νέα ΦΣ'!M153,2),"")</f>
        <v/>
      </c>
      <c r="G153" s="130" t="str">
        <f aca="false">IF(B153&lt;&gt;"",ROUND('Συμβατικά ΦΣ'!L153*'Συμβατικά ΦΣ'!J153*'Γενικά Δεδομένα'!$I$6*365/1000,2),"")</f>
        <v/>
      </c>
      <c r="H153" s="130" t="str">
        <f aca="false">IF(B153&lt;&gt;"",IF('Νέα ΦΣ'!O153="ΝΑΙ",ROUND(0.85*F153*'Γενικά Δεδομένα'!$I$6*365/1000,2),ROUND(F153*'Γενικά Δεδομένα'!$I$6*365/1000,2)),"")</f>
        <v/>
      </c>
      <c r="I153" s="131" t="str">
        <f aca="false">IF(B153&lt;&gt;"",ROUND('Συμβατικά ΦΣ'!H153*'Γενικά Δεδομένα'!$I$9,2),"")</f>
        <v/>
      </c>
      <c r="J153" s="130" t="str">
        <f aca="false">IF(B153&lt;&gt;"",ROUND(('Νέα ΦΣ'!I153+'Νέα ΦΣ'!J153)*'Νέα ΦΣ'!N153,2),"")</f>
        <v/>
      </c>
      <c r="K153" s="130" t="str">
        <f aca="false">IF(B153&lt;&gt;"",ROUND(Βραχίονες!F153*'Γενικά Δεδομένα'!$I$10,2),"")</f>
        <v/>
      </c>
      <c r="L153" s="130" t="str">
        <f aca="false">IF(B153&lt;&gt;"",ROUND((Βραχίονες!F153+Βραχίονες!G153)*'Γενικά Δεδομένα'!$I$11,2),"")</f>
        <v/>
      </c>
      <c r="M153" s="132"/>
    </row>
  </sheetData>
  <sheetProtection sheet="true" password="b73b" objects="true" scenarios="true"/>
  <mergeCells count="1">
    <mergeCell ref="B2:M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P44"/>
  <sheetViews>
    <sheetView windowProtection="false" showFormulas="false" showGridLines="true" showRowColHeaders="true" showZeros="true" rightToLeft="false" tabSelected="false" showOutlineSymbols="true" defaultGridColor="true" view="normal" topLeftCell="A5" colorId="64" zoomScale="100" zoomScaleNormal="100" zoomScalePageLayoutView="100" workbookViewId="0">
      <selection pane="topLeft" activeCell="A16" activeCellId="0" sqref="A16"/>
    </sheetView>
  </sheetViews>
  <sheetFormatPr defaultRowHeight="14.4"/>
  <cols>
    <col collapsed="false" hidden="false" max="1" min="1" style="133" width="3.51020408163265"/>
    <col collapsed="false" hidden="false" max="2" min="2" style="133" width="46.5714285714286"/>
    <col collapsed="false" hidden="false" max="3" min="3" style="133" width="14.1734693877551"/>
    <col collapsed="false" hidden="false" max="4" min="4" style="133" width="8.36734693877551"/>
    <col collapsed="false" hidden="false" max="5" min="5" style="133" width="6.88265306122449"/>
    <col collapsed="false" hidden="false" max="8" min="6" style="133" width="15.3877551020408"/>
    <col collapsed="false" hidden="false" max="9" min="9" style="133" width="15.5255102040816"/>
    <col collapsed="false" hidden="false" max="12" min="10" style="133" width="15.9285714285714"/>
    <col collapsed="false" hidden="true" max="13" min="13" style="133" width="0"/>
    <col collapsed="false" hidden="false" max="14" min="14" style="133" width="15.9285714285714"/>
    <col collapsed="false" hidden="false" max="15" min="15" style="133" width="12.9591836734694"/>
    <col collapsed="false" hidden="false" max="16" min="16" style="133" width="31.9948979591837"/>
    <col collapsed="false" hidden="false" max="1025" min="17" style="133" width="8.36734693877551"/>
  </cols>
  <sheetData>
    <row r="1" customFormat="false" ht="14.4" hidden="false" customHeight="false" outlineLevel="0" collapsed="false">
      <c r="A1" s="0"/>
      <c r="B1" s="0"/>
      <c r="C1" s="0"/>
      <c r="E1" s="0"/>
      <c r="F1" s="0"/>
      <c r="G1" s="0"/>
      <c r="H1" s="0"/>
      <c r="I1" s="0"/>
      <c r="J1" s="0"/>
      <c r="K1" s="0"/>
      <c r="L1" s="0"/>
      <c r="M1" s="0"/>
      <c r="N1" s="0"/>
      <c r="O1" s="0"/>
      <c r="P1" s="0"/>
    </row>
    <row r="2" customFormat="false" ht="14.4" hidden="false" customHeight="false" outlineLevel="0" collapsed="false">
      <c r="A2" s="134" t="s">
        <v>47</v>
      </c>
      <c r="B2" s="135" t="s">
        <v>161</v>
      </c>
      <c r="C2" s="134" t="s">
        <v>162</v>
      </c>
      <c r="E2" s="0"/>
      <c r="F2" s="136"/>
      <c r="G2" s="137"/>
      <c r="H2" s="136"/>
      <c r="I2" s="136"/>
      <c r="J2" s="0"/>
      <c r="K2" s="0"/>
      <c r="L2" s="0"/>
      <c r="M2" s="0"/>
      <c r="N2" s="0"/>
      <c r="O2" s="0"/>
      <c r="P2" s="0"/>
    </row>
    <row r="3" customFormat="false" ht="14.4" hidden="false" customHeight="false" outlineLevel="0" collapsed="false">
      <c r="A3" s="138" t="s">
        <v>163</v>
      </c>
      <c r="B3" s="139" t="s">
        <v>164</v>
      </c>
      <c r="C3" s="140" t="n">
        <f aca="false">+'Γενικά Δεδομένα'!I22</f>
        <v>15</v>
      </c>
      <c r="E3" s="141"/>
      <c r="F3" s="0"/>
      <c r="G3" s="0"/>
      <c r="H3" s="0"/>
      <c r="I3" s="0"/>
      <c r="J3" s="141"/>
      <c r="K3" s="141"/>
      <c r="L3" s="141"/>
      <c r="M3" s="141"/>
      <c r="N3" s="141"/>
      <c r="O3" s="141"/>
      <c r="P3" s="141"/>
    </row>
    <row r="4" customFormat="false" ht="96.6" hidden="false" customHeight="false" outlineLevel="0" collapsed="false">
      <c r="A4" s="138" t="s">
        <v>165</v>
      </c>
      <c r="B4" s="142" t="s">
        <v>166</v>
      </c>
      <c r="C4" s="143" t="n">
        <f aca="false">+Αποτελέσματα!H6</f>
        <v>6406979.59</v>
      </c>
      <c r="E4" s="144" t="s">
        <v>167</v>
      </c>
      <c r="F4" s="145" t="s">
        <v>168</v>
      </c>
      <c r="G4" s="145" t="s">
        <v>169</v>
      </c>
      <c r="H4" s="145" t="s">
        <v>170</v>
      </c>
      <c r="I4" s="145" t="s">
        <v>171</v>
      </c>
      <c r="J4" s="145" t="s">
        <v>172</v>
      </c>
      <c r="K4" s="145" t="s">
        <v>173</v>
      </c>
      <c r="L4" s="146" t="s">
        <v>174</v>
      </c>
      <c r="M4" s="145" t="s">
        <v>175</v>
      </c>
      <c r="N4" s="146" t="s">
        <v>176</v>
      </c>
      <c r="O4" s="145" t="s">
        <v>177</v>
      </c>
      <c r="P4" s="141"/>
    </row>
    <row r="5" customFormat="false" ht="34.95" hidden="false" customHeight="true" outlineLevel="0" collapsed="false">
      <c r="A5" s="138" t="s">
        <v>178</v>
      </c>
      <c r="B5" s="142" t="s">
        <v>179</v>
      </c>
      <c r="C5" s="143" t="n">
        <f aca="false">+Αποτελέσματα!H12</f>
        <v>1496789.72</v>
      </c>
      <c r="E5" s="147"/>
      <c r="F5" s="147"/>
      <c r="G5" s="147"/>
      <c r="H5" s="147"/>
      <c r="I5" s="147"/>
      <c r="J5" s="147"/>
      <c r="K5" s="147"/>
      <c r="L5" s="147"/>
      <c r="M5" s="147"/>
      <c r="N5" s="147"/>
      <c r="O5" s="147"/>
      <c r="P5" s="141"/>
    </row>
    <row r="6" customFormat="false" ht="27.6" hidden="false" customHeight="false" outlineLevel="0" collapsed="false">
      <c r="A6" s="138" t="s">
        <v>180</v>
      </c>
      <c r="B6" s="142" t="s">
        <v>181</v>
      </c>
      <c r="C6" s="148" t="n">
        <f aca="false">+Αποτελέσματα!H7</f>
        <v>961046.94</v>
      </c>
      <c r="E6" s="149" t="n">
        <f aca="false">IF(OR(C3="",C3=0),"",1)</f>
        <v>1</v>
      </c>
      <c r="F6" s="149" t="n">
        <v>0</v>
      </c>
      <c r="G6" s="150" t="n">
        <f aca="false">I6-H6</f>
        <v>-590553.63</v>
      </c>
      <c r="H6" s="150" t="n">
        <f aca="false">J6+L6+M6</f>
        <v>590553.63</v>
      </c>
      <c r="I6" s="150" t="n">
        <f aca="false">N6</f>
        <v>0</v>
      </c>
      <c r="J6" s="150" t="n">
        <f aca="false">IF(E6="","",IF(Δάνειο!I5="",0,Δάνειο!I5))</f>
        <v>590553.63</v>
      </c>
      <c r="K6" s="150" t="n">
        <v>0</v>
      </c>
      <c r="L6" s="150" t="n">
        <v>0</v>
      </c>
      <c r="M6" s="150" t="n">
        <f aca="false">C12</f>
        <v>0</v>
      </c>
      <c r="N6" s="150" t="n">
        <v>0</v>
      </c>
      <c r="O6" s="151" t="n">
        <f aca="false">IF(J6=0,"",(I6-L6)/J6)</f>
        <v>0</v>
      </c>
      <c r="P6" s="0"/>
    </row>
    <row r="7" customFormat="false" ht="27.6" hidden="false" customHeight="false" outlineLevel="0" collapsed="false">
      <c r="A7" s="138" t="s">
        <v>182</v>
      </c>
      <c r="B7" s="142" t="s">
        <v>183</v>
      </c>
      <c r="C7" s="148" t="n">
        <f aca="false">+Αποτελέσματα!H13</f>
        <v>224518.46</v>
      </c>
      <c r="E7" s="149" t="n">
        <f aca="false">IF(OR(E6=$C$3,E6=""),"",E6+1)</f>
        <v>2</v>
      </c>
      <c r="F7" s="143" t="n">
        <f aca="false">IF(E7="","",$C$4-$C$5)</f>
        <v>4910189.87</v>
      </c>
      <c r="G7" s="150" t="n">
        <f aca="false">IF(E7&lt;&gt;"",I7-H7,"")</f>
        <v>315974.852</v>
      </c>
      <c r="H7" s="150" t="n">
        <f aca="false">IF(E7&lt;&gt;"",J7+L7+M7,"")</f>
        <v>815072.088</v>
      </c>
      <c r="I7" s="150" t="n">
        <f aca="false">N7</f>
        <v>1131046.94</v>
      </c>
      <c r="J7" s="150" t="n">
        <f aca="false">IF(E7="","",IF(Δάνειο!I6="",0,Δάνειο!I6))</f>
        <v>590553.63</v>
      </c>
      <c r="K7" s="150" t="n">
        <f aca="false">IF(E7&lt;&gt;"",Αποτελέσματα!$H$12*'Γενικά Δεδομένα'!$I$4,"")</f>
        <v>224518.458</v>
      </c>
      <c r="L7" s="150" t="n">
        <f aca="false">IF(E7="","",K7)</f>
        <v>224518.458</v>
      </c>
      <c r="M7" s="150"/>
      <c r="N7" s="150" t="n">
        <f aca="false">IF($E7="","",$C$6+$C$8)</f>
        <v>1131046.94</v>
      </c>
      <c r="O7" s="151" t="n">
        <f aca="false">IF(ISERROR((I7-L7)/J7),"",IF(E7="","",(I7-L7)/J7))</f>
        <v>1.53504853064742</v>
      </c>
      <c r="P7" s="141"/>
    </row>
    <row r="8" customFormat="false" ht="27.6" hidden="false" customHeight="false" outlineLevel="0" collapsed="false">
      <c r="A8" s="138" t="s">
        <v>184</v>
      </c>
      <c r="B8" s="142" t="s">
        <v>41</v>
      </c>
      <c r="C8" s="152" t="n">
        <f aca="false">'Γενικά Δεδομένα'!I23</f>
        <v>170000</v>
      </c>
      <c r="E8" s="149" t="n">
        <f aca="false">IF(OR(E7=$C$3,E7=""),"",E7+1)</f>
        <v>3</v>
      </c>
      <c r="F8" s="143" t="n">
        <f aca="false">IF(E8="","",$C$4-$C$5)</f>
        <v>4910189.87</v>
      </c>
      <c r="G8" s="150" t="n">
        <f aca="false">IF(E8&lt;&gt;"",I8-H8,"")</f>
        <v>315076.778168</v>
      </c>
      <c r="H8" s="150" t="n">
        <f aca="false">IF(E8&lt;&gt;"",J8+L8+M8,"")</f>
        <v>815970.161832</v>
      </c>
      <c r="I8" s="150" t="n">
        <f aca="false">N8</f>
        <v>1131046.94</v>
      </c>
      <c r="J8" s="150" t="n">
        <f aca="false">IF(E8="","",IF(Δάνειο!I7="",0,Δάνειο!I7))</f>
        <v>590553.63</v>
      </c>
      <c r="K8" s="150" t="n">
        <f aca="false">IF(E8&lt;&gt;"",K7*(1+'Γενικά Δεδομένα'!$I$5),"")</f>
        <v>225416.531832</v>
      </c>
      <c r="L8" s="150" t="n">
        <f aca="false">IF(E8="","",K8)</f>
        <v>225416.531832</v>
      </c>
      <c r="M8" s="150"/>
      <c r="N8" s="150" t="n">
        <f aca="false">IF($E8="","",$C$6+$C$8)</f>
        <v>1131046.94</v>
      </c>
      <c r="O8" s="151" t="n">
        <f aca="false">IF(ISERROR((I8-L8)/J8),"",IF(E8="","",(I8-L8)/J8))</f>
        <v>1.53352779859807</v>
      </c>
      <c r="P8" s="141"/>
    </row>
    <row r="9" customFormat="false" ht="14.4" hidden="false" customHeight="false" outlineLevel="0" collapsed="false">
      <c r="A9" s="138" t="s">
        <v>185</v>
      </c>
      <c r="B9" s="142" t="s">
        <v>186</v>
      </c>
      <c r="C9" s="148" t="n">
        <v>0</v>
      </c>
      <c r="E9" s="149" t="n">
        <f aca="false">IF(OR(E8=$C$3,E8=""),"",E8+1)</f>
        <v>4</v>
      </c>
      <c r="F9" s="143" t="n">
        <f aca="false">IF(E9="","",$C$4-$C$5)</f>
        <v>4910189.87</v>
      </c>
      <c r="G9" s="150" t="n">
        <f aca="false">IF(E9&lt;&gt;"",I9-H9,"")</f>
        <v>314175.112040672</v>
      </c>
      <c r="H9" s="150" t="n">
        <f aca="false">IF(E9&lt;&gt;"",J9+L9+M9,"")</f>
        <v>816871.827959328</v>
      </c>
      <c r="I9" s="150" t="n">
        <f aca="false">N9</f>
        <v>1131046.94</v>
      </c>
      <c r="J9" s="150" t="n">
        <f aca="false">IF(E9="","",IF(Δάνειο!I8="",0,Δάνειο!I8))</f>
        <v>590553.63</v>
      </c>
      <c r="K9" s="150" t="n">
        <f aca="false">IF(E9&lt;&gt;"",K8*(1+'Γενικά Δεδομένα'!$I$5),"")</f>
        <v>226318.197959328</v>
      </c>
      <c r="L9" s="150" t="n">
        <f aca="false">IF(E9="","",K9)</f>
        <v>226318.197959328</v>
      </c>
      <c r="M9" s="150"/>
      <c r="N9" s="150" t="n">
        <f aca="false">IF($E9="","",$C$6+$C$8)</f>
        <v>1131046.94</v>
      </c>
      <c r="O9" s="151" t="n">
        <f aca="false">IF(ISERROR((I9-L9)/J9),"",IF(E9="","",(I9-L9)/J9))</f>
        <v>1.53200098362053</v>
      </c>
      <c r="P9" s="141"/>
    </row>
    <row r="10" customFormat="false" ht="14.4" hidden="false" customHeight="false" outlineLevel="0" collapsed="false">
      <c r="A10" s="138" t="s">
        <v>187</v>
      </c>
      <c r="B10" s="153" t="s">
        <v>188</v>
      </c>
      <c r="C10" s="148" t="n">
        <f aca="false">+Αποτελέσματα!H40</f>
        <v>4961286.6</v>
      </c>
      <c r="E10" s="149" t="n">
        <f aca="false">IF(OR(E9=$C$3,E9=""),"",E9+1)</f>
        <v>5</v>
      </c>
      <c r="F10" s="143" t="n">
        <f aca="false">IF(E10="","",$C$4-$C$5)</f>
        <v>4910189.87</v>
      </c>
      <c r="G10" s="150" t="n">
        <f aca="false">IF(E10&lt;&gt;"",I10-H10,"")</f>
        <v>313269.839248835</v>
      </c>
      <c r="H10" s="150" t="n">
        <f aca="false">IF(E10&lt;&gt;"",J10+L10+M10,"")</f>
        <v>817777.100751165</v>
      </c>
      <c r="I10" s="150" t="n">
        <f aca="false">N10</f>
        <v>1131046.94</v>
      </c>
      <c r="J10" s="150" t="n">
        <f aca="false">IF(E10="","",IF(Δάνειο!I9="",0,Δάνειο!I9))</f>
        <v>590553.63</v>
      </c>
      <c r="K10" s="150" t="n">
        <f aca="false">IF(E10&lt;&gt;"",K9*(1+'Γενικά Δεδομένα'!$I$5),"")</f>
        <v>227223.470751165</v>
      </c>
      <c r="L10" s="150" t="n">
        <f aca="false">IF(E10="","",K10)</f>
        <v>227223.470751165</v>
      </c>
      <c r="M10" s="150"/>
      <c r="N10" s="150" t="n">
        <f aca="false">IF($E10="","",$C$6+$C$8)</f>
        <v>1131046.94</v>
      </c>
      <c r="O10" s="151" t="n">
        <f aca="false">IF(ISERROR((I10-L10)/J10),"",IF(E10="","",(I10-L10)/J10))</f>
        <v>1.53046806138307</v>
      </c>
      <c r="P10" s="141"/>
    </row>
    <row r="11" customFormat="false" ht="14.4" hidden="false" customHeight="false" outlineLevel="0" collapsed="false">
      <c r="A11" s="138" t="s">
        <v>189</v>
      </c>
      <c r="B11" s="153" t="s">
        <v>190</v>
      </c>
      <c r="C11" s="148" t="n">
        <f aca="false">+C10</f>
        <v>4961286.6</v>
      </c>
      <c r="E11" s="149" t="n">
        <f aca="false">IF(OR(E10=$C$3,E10=""),"",E10+1)</f>
        <v>6</v>
      </c>
      <c r="F11" s="143" t="n">
        <f aca="false">IF(E11="","",$C$4-$C$5)</f>
        <v>4910189.87</v>
      </c>
      <c r="G11" s="150" t="n">
        <f aca="false">IF(E11&lt;&gt;"",I11-H11,"")</f>
        <v>312360.94536583</v>
      </c>
      <c r="H11" s="150" t="n">
        <f aca="false">IF(E11&lt;&gt;"",J11+L11+M11,"")</f>
        <v>818685.99463417</v>
      </c>
      <c r="I11" s="150" t="n">
        <f aca="false">N11</f>
        <v>1131046.94</v>
      </c>
      <c r="J11" s="150" t="n">
        <f aca="false">IF(E11="","",IF(Δάνειο!I10="",0,Δάνειο!I10))</f>
        <v>590553.63</v>
      </c>
      <c r="K11" s="150" t="n">
        <f aca="false">IF(E11&lt;&gt;"",K10*(1+'Γενικά Δεδομένα'!$I$5),"")</f>
        <v>228132.36463417</v>
      </c>
      <c r="L11" s="150" t="n">
        <f aca="false">IF(E11="","",K11)</f>
        <v>228132.36463417</v>
      </c>
      <c r="M11" s="150"/>
      <c r="N11" s="150" t="n">
        <f aca="false">IF($E11="","",$C$6+$C$8)</f>
        <v>1131046.94</v>
      </c>
      <c r="O11" s="151" t="n">
        <f aca="false">IF(ISERROR((I11-L11)/J11),"",IF(E11="","",(I11-L11)/J11))</f>
        <v>1.52892900745666</v>
      </c>
      <c r="P11" s="141"/>
    </row>
    <row r="12" customFormat="false" ht="14.4" hidden="false" customHeight="false" outlineLevel="0" collapsed="false">
      <c r="A12" s="138" t="s">
        <v>191</v>
      </c>
      <c r="B12" s="153" t="s">
        <v>192</v>
      </c>
      <c r="C12" s="148" t="n">
        <f aca="false">C10-C11</f>
        <v>0</v>
      </c>
      <c r="E12" s="149" t="n">
        <f aca="false">IF(OR(E11=$C$3,E11=""),"",E11+1)</f>
        <v>7</v>
      </c>
      <c r="F12" s="143" t="n">
        <f aca="false">IF(E12="","",$C$4-$C$5)</f>
        <v>4910189.87</v>
      </c>
      <c r="G12" s="150" t="n">
        <f aca="false">IF(E12&lt;&gt;"",I12-H12,"")</f>
        <v>311448.415907293</v>
      </c>
      <c r="H12" s="150" t="n">
        <f aca="false">IF(E12&lt;&gt;"",J12+L12+M12,"")</f>
        <v>819598.524092707</v>
      </c>
      <c r="I12" s="150" t="n">
        <f aca="false">N12</f>
        <v>1131046.94</v>
      </c>
      <c r="J12" s="150" t="n">
        <f aca="false">IF(E12="","",IF(Δάνειο!I11="",0,Δάνειο!I11))</f>
        <v>590553.63</v>
      </c>
      <c r="K12" s="150" t="n">
        <f aca="false">IF(E12&lt;&gt;"",K11*(1+'Γενικά Δεδομένα'!$I$5),"")</f>
        <v>229044.894092707</v>
      </c>
      <c r="L12" s="150" t="n">
        <f aca="false">IF(E12="","",K12)</f>
        <v>229044.894092707</v>
      </c>
      <c r="M12" s="150"/>
      <c r="N12" s="150" t="n">
        <f aca="false">IF($E12="","",$C$6+$C$8)</f>
        <v>1131046.94</v>
      </c>
      <c r="O12" s="151" t="n">
        <f aca="false">IF(ISERROR((I12-L12)/J12),"",IF(E12="","",(I12-L12)/J12))</f>
        <v>1.52738379731455</v>
      </c>
      <c r="P12" s="141"/>
    </row>
    <row r="13" customFormat="false" ht="14.4" hidden="false" customHeight="false" outlineLevel="0" collapsed="false">
      <c r="A13" s="138" t="s">
        <v>193</v>
      </c>
      <c r="B13" s="153" t="s">
        <v>194</v>
      </c>
      <c r="C13" s="154" t="n">
        <f aca="false">IF(ISERROR(IRR(G6:G20)),"Μη Διαθέσιμο",IRR(G6:G20))</f>
        <v>0.548478182061246</v>
      </c>
      <c r="E13" s="149" t="n">
        <f aca="false">IF(OR(E12=$C$3,E12=""),"",E12+1)</f>
        <v>8</v>
      </c>
      <c r="F13" s="143" t="n">
        <f aca="false">IF(E13="","",$C$4-$C$5)</f>
        <v>4910189.87</v>
      </c>
      <c r="G13" s="150" t="n">
        <f aca="false">IF(E13&lt;&gt;"",I13-H13,"")</f>
        <v>310532.236330922</v>
      </c>
      <c r="H13" s="150" t="n">
        <f aca="false">IF(E13&lt;&gt;"",J13+L13+M13,"")</f>
        <v>820514.703669078</v>
      </c>
      <c r="I13" s="150" t="n">
        <f aca="false">N13</f>
        <v>1131046.94</v>
      </c>
      <c r="J13" s="150" t="n">
        <f aca="false">IF(E13="","",IF(Δάνειο!I12="",0,Δάνειο!I12))</f>
        <v>590553.63</v>
      </c>
      <c r="K13" s="150" t="n">
        <f aca="false">IF(E13&lt;&gt;"",K12*(1+'Γενικά Δεδομένα'!$I$5),"")</f>
        <v>229961.073669077</v>
      </c>
      <c r="L13" s="150" t="n">
        <f aca="false">IF(E13="","",K13)</f>
        <v>229961.073669077</v>
      </c>
      <c r="M13" s="150"/>
      <c r="N13" s="150" t="n">
        <f aca="false">IF($E13="","",$C$6+$C$8)</f>
        <v>1131046.94</v>
      </c>
      <c r="O13" s="151" t="n">
        <f aca="false">IF(ISERROR((I13-L13)/J13),"",IF(E13="","",(I13-L13)/J13))</f>
        <v>1.52583240633187</v>
      </c>
      <c r="P13" s="141"/>
    </row>
    <row r="14" customFormat="false" ht="14.4" hidden="false" customHeight="false" outlineLevel="0" collapsed="false">
      <c r="A14" s="138" t="s">
        <v>195</v>
      </c>
      <c r="B14" s="153" t="s">
        <v>196</v>
      </c>
      <c r="C14" s="155" t="n">
        <f aca="false">NPV(C15,G6:G20)</f>
        <v>3936893.1382376</v>
      </c>
      <c r="E14" s="149" t="n">
        <f aca="false">IF(OR(E13=$C$3,E13=""),"",E13+1)</f>
        <v>9</v>
      </c>
      <c r="F14" s="143" t="n">
        <f aca="false">IF(E14="","",$C$4-$C$5)</f>
        <v>4910189.87</v>
      </c>
      <c r="G14" s="150" t="n">
        <f aca="false">IF(E14&lt;&gt;"",I14-H14,"")</f>
        <v>309612.392036246</v>
      </c>
      <c r="H14" s="150" t="n">
        <f aca="false">IF(E14&lt;&gt;"",J14+L14+M14,"")</f>
        <v>821434.547963754</v>
      </c>
      <c r="I14" s="150" t="n">
        <f aca="false">N14</f>
        <v>1131046.94</v>
      </c>
      <c r="J14" s="150" t="n">
        <f aca="false">IF(E14="","",IF(Δάνειο!I13="",0,Δάνειο!I13))</f>
        <v>590553.63</v>
      </c>
      <c r="K14" s="150" t="n">
        <f aca="false">IF(E14&lt;&gt;"",K13*(1+'Γενικά Δεδομένα'!$I$5),"")</f>
        <v>230880.917963754</v>
      </c>
      <c r="L14" s="150" t="n">
        <f aca="false">IF(E14="","",K14)</f>
        <v>230880.917963754</v>
      </c>
      <c r="M14" s="150"/>
      <c r="N14" s="150" t="n">
        <f aca="false">IF($E14="","",$C$6+$C$8)</f>
        <v>1131046.94</v>
      </c>
      <c r="O14" s="151" t="n">
        <f aca="false">IF(ISERROR((I14-L14)/J14),"",IF(E14="","",(I14-L14)/J14))</f>
        <v>1.52427480978526</v>
      </c>
      <c r="P14" s="141"/>
    </row>
    <row r="15" customFormat="false" ht="14.4" hidden="false" customHeight="false" outlineLevel="0" collapsed="false">
      <c r="A15" s="138" t="s">
        <v>197</v>
      </c>
      <c r="B15" s="153" t="s">
        <v>198</v>
      </c>
      <c r="C15" s="156" t="n">
        <v>0.05</v>
      </c>
      <c r="E15" s="149" t="n">
        <f aca="false">IF(OR(E14=$C$3,E14=""),"",E14+1)</f>
        <v>10</v>
      </c>
      <c r="F15" s="143" t="n">
        <f aca="false">IF(E15="","",$C$4-$C$5)</f>
        <v>4910189.87</v>
      </c>
      <c r="G15" s="150" t="n">
        <f aca="false">IF(E15&lt;&gt;"",I15-H15,"")</f>
        <v>308688.868364391</v>
      </c>
      <c r="H15" s="150" t="n">
        <f aca="false">IF(E15&lt;&gt;"",J15+L15+M15,"")</f>
        <v>822358.071635609</v>
      </c>
      <c r="I15" s="150" t="n">
        <f aca="false">N15</f>
        <v>1131046.94</v>
      </c>
      <c r="J15" s="150" t="n">
        <f aca="false">IF(E15="","",IF(Δάνειο!I14="",0,Δάνειο!I14))</f>
        <v>590553.63</v>
      </c>
      <c r="K15" s="150" t="n">
        <f aca="false">IF(E15&lt;&gt;"",K14*(1+'Γενικά Δεδομένα'!$I$5),"")</f>
        <v>231804.441635609</v>
      </c>
      <c r="L15" s="150" t="n">
        <f aca="false">IF(E15="","",K15)</f>
        <v>231804.441635609</v>
      </c>
      <c r="M15" s="150"/>
      <c r="N15" s="150" t="n">
        <f aca="false">IF($E15="","",$C$6+$C$8)</f>
        <v>1131046.94</v>
      </c>
      <c r="O15" s="151" t="n">
        <f aca="false">IF(ISERROR((I15-L15)/J15),"",IF(E15="","",(I15-L15)/J15))</f>
        <v>1.52271098285247</v>
      </c>
      <c r="P15" s="141"/>
    </row>
    <row r="16" customFormat="false" ht="14.4" hidden="false" customHeight="false" outlineLevel="0" collapsed="false">
      <c r="E16" s="149" t="n">
        <f aca="false">IF(OR(E15=$C$3,E15=""),"",E15+1)</f>
        <v>11</v>
      </c>
      <c r="F16" s="143" t="n">
        <f aca="false">IF(E16="","",$C$4-$C$5)</f>
        <v>4910189.87</v>
      </c>
      <c r="G16" s="150" t="n">
        <f aca="false">IF(E16&lt;&gt;"",I16-H16,"")</f>
        <v>898315.280597849</v>
      </c>
      <c r="H16" s="150" t="n">
        <f aca="false">IF(E16&lt;&gt;"",J16+L16+M16,"")</f>
        <v>232731.659402151</v>
      </c>
      <c r="I16" s="150" t="n">
        <f aca="false">N16</f>
        <v>1131046.94</v>
      </c>
      <c r="J16" s="150" t="n">
        <f aca="false">IF(E16="","",IF(Δάνειο!I15="",0,Δάνειο!I15))</f>
        <v>0</v>
      </c>
      <c r="K16" s="150" t="n">
        <f aca="false">IF(E16&lt;&gt;"",K15*(1+'Γενικά Δεδομένα'!$I$5),"")</f>
        <v>232731.659402151</v>
      </c>
      <c r="L16" s="150" t="n">
        <f aca="false">IF(E16="","",K16)</f>
        <v>232731.659402151</v>
      </c>
      <c r="M16" s="150"/>
      <c r="N16" s="150" t="n">
        <f aca="false">IF($E16="","",$C$6+$C$8)</f>
        <v>1131046.94</v>
      </c>
      <c r="O16" s="151" t="str">
        <f aca="false">IF(ISERROR((I16-L16)/J16),"",IF(E16="","",(I16-L16)/J16))</f>
        <v/>
      </c>
      <c r="P16" s="141"/>
    </row>
    <row r="17" customFormat="false" ht="14.4" hidden="false" customHeight="false" outlineLevel="0" collapsed="false">
      <c r="E17" s="149" t="n">
        <f aca="false">IF(OR(E16=$C$3,E16=""),"",E16+1)</f>
        <v>12</v>
      </c>
      <c r="F17" s="143" t="n">
        <f aca="false">IF(E17="","",$C$4-$C$5)</f>
        <v>4910189.87</v>
      </c>
      <c r="G17" s="150" t="n">
        <f aca="false">IF(E17&lt;&gt;"",I17-H17,"")</f>
        <v>897384.35396024</v>
      </c>
      <c r="H17" s="150" t="n">
        <f aca="false">IF(E17&lt;&gt;"",J17+L17+M17,"")</f>
        <v>233662.58603976</v>
      </c>
      <c r="I17" s="150" t="n">
        <f aca="false">N17</f>
        <v>1131046.94</v>
      </c>
      <c r="J17" s="150" t="n">
        <f aca="false">IF(E17="","",IF(Δάνειο!I16="",0,Δάνειο!I16))</f>
        <v>0</v>
      </c>
      <c r="K17" s="150" t="n">
        <f aca="false">IF(E17&lt;&gt;"",K16*(1+'Γενικά Δεδομένα'!$I$5),"")</f>
        <v>233662.58603976</v>
      </c>
      <c r="L17" s="150" t="n">
        <f aca="false">IF(E17="","",K17)</f>
        <v>233662.58603976</v>
      </c>
      <c r="M17" s="150"/>
      <c r="N17" s="150" t="n">
        <f aca="false">IF($E17="","",$C$6+$C$8)</f>
        <v>1131046.94</v>
      </c>
      <c r="O17" s="151" t="str">
        <f aca="false">IF(ISERROR((I17-L17)/J17),"",IF(E17="","",(I17-L17)/J17))</f>
        <v/>
      </c>
      <c r="P17" s="141"/>
    </row>
    <row r="18" customFormat="false" ht="14.4" hidden="false" customHeight="false" outlineLevel="0" collapsed="false">
      <c r="E18" s="149" t="n">
        <f aca="false">IF(OR(E17=$C$3,E17=""),"",E17+1)</f>
        <v>13</v>
      </c>
      <c r="F18" s="143" t="n">
        <f aca="false">IF(E18="","",$C$4-$C$5)</f>
        <v>4910189.87</v>
      </c>
      <c r="G18" s="150" t="n">
        <f aca="false">IF(E18&lt;&gt;"",I18-H18,"")</f>
        <v>896449.703616081</v>
      </c>
      <c r="H18" s="150" t="n">
        <f aca="false">IF(E18&lt;&gt;"",J18+L18+M18,"")</f>
        <v>234597.236383919</v>
      </c>
      <c r="I18" s="150" t="n">
        <f aca="false">N18</f>
        <v>1131046.94</v>
      </c>
      <c r="J18" s="150" t="n">
        <f aca="false">IF(E18="","",IF(Δάνειο!I17="",0,Δάνειο!I17))</f>
        <v>0</v>
      </c>
      <c r="K18" s="150" t="n">
        <f aca="false">IF(E18&lt;&gt;"",K17*(1+'Γενικά Δεδομένα'!$I$5),"")</f>
        <v>234597.236383919</v>
      </c>
      <c r="L18" s="150" t="n">
        <f aca="false">IF(E18="","",K18)</f>
        <v>234597.236383919</v>
      </c>
      <c r="M18" s="150"/>
      <c r="N18" s="150" t="n">
        <f aca="false">IF($E18="","",$C$6+$C$8)</f>
        <v>1131046.94</v>
      </c>
      <c r="O18" s="151" t="str">
        <f aca="false">IF(ISERROR((I18-L18)/J18),"",IF(E18="","",(I18-L18)/J18))</f>
        <v/>
      </c>
      <c r="P18" s="141"/>
    </row>
    <row r="19" customFormat="false" ht="14.4" hidden="false" customHeight="false" outlineLevel="0" collapsed="false">
      <c r="E19" s="149" t="n">
        <f aca="false">IF(OR(E18=$C$3,E18=""),"",E18+1)</f>
        <v>14</v>
      </c>
      <c r="F19" s="143" t="n">
        <f aca="false">IF(E19="","",$C$4-$C$5)</f>
        <v>4910189.87</v>
      </c>
      <c r="G19" s="150" t="n">
        <f aca="false">IF(E19&lt;&gt;"",I19-H19,"")</f>
        <v>895511.314670545</v>
      </c>
      <c r="H19" s="150" t="n">
        <f aca="false">IF(E19&lt;&gt;"",J19+L19+M19,"")</f>
        <v>235535.625329455</v>
      </c>
      <c r="I19" s="150" t="n">
        <f aca="false">N19</f>
        <v>1131046.94</v>
      </c>
      <c r="J19" s="150" t="n">
        <f aca="false">IF(E19="","",IF(Δάνειο!I18="",0,Δάνειο!I18))</f>
        <v>0</v>
      </c>
      <c r="K19" s="150" t="n">
        <f aca="false">IF(E19&lt;&gt;"",K18*(1+'Γενικά Δεδομένα'!$I$5),"")</f>
        <v>235535.625329455</v>
      </c>
      <c r="L19" s="150" t="n">
        <f aca="false">IF(E19="","",K19)</f>
        <v>235535.625329455</v>
      </c>
      <c r="M19" s="150"/>
      <c r="N19" s="150" t="n">
        <f aca="false">IF($E19="","",$C$6+$C$8)</f>
        <v>1131046.94</v>
      </c>
      <c r="O19" s="151" t="str">
        <f aca="false">IF(ISERROR((I19-L19)/J19),"",IF(E19="","",(I19-L19)/J19))</f>
        <v/>
      </c>
      <c r="P19" s="141"/>
    </row>
    <row r="20" customFormat="false" ht="14.4" hidden="false" customHeight="false" outlineLevel="0" collapsed="false">
      <c r="E20" s="149" t="n">
        <f aca="false">IF(OR(E19=$C$3,E19=""),"",E19+1)</f>
        <v>15</v>
      </c>
      <c r="F20" s="143" t="n">
        <f aca="false">IF(E20="","",$C$4-$C$5)</f>
        <v>4910189.87</v>
      </c>
      <c r="G20" s="150" t="n">
        <f aca="false">IF(E20&lt;&gt;"",I20-H20,"")</f>
        <v>894569.172169228</v>
      </c>
      <c r="H20" s="150" t="n">
        <f aca="false">IF(E20&lt;&gt;"",J20+L20+M20,"")</f>
        <v>236477.767830772</v>
      </c>
      <c r="I20" s="150" t="n">
        <f aca="false">N20</f>
        <v>1131046.94</v>
      </c>
      <c r="J20" s="150" t="n">
        <f aca="false">IF(E20="","",IF(Δάνειο!I19="",0,Δάνειο!I19))</f>
        <v>0</v>
      </c>
      <c r="K20" s="150" t="n">
        <f aca="false">IF(E20&lt;&gt;"",K19*(1+'Γενικά Δεδομένα'!$I$5),"")</f>
        <v>236477.767830772</v>
      </c>
      <c r="L20" s="150" t="n">
        <f aca="false">IF(E20="","",K20)</f>
        <v>236477.767830772</v>
      </c>
      <c r="M20" s="150"/>
      <c r="N20" s="150" t="n">
        <f aca="false">IF($E20="","",$C$6+$C$8)</f>
        <v>1131046.94</v>
      </c>
      <c r="O20" s="151" t="str">
        <f aca="false">IF(ISERROR((I20-L20)/J20),"",IF(E20="","",(I20-L20)/J20))</f>
        <v/>
      </c>
      <c r="P20" s="141"/>
    </row>
    <row r="21" customFormat="false" ht="14.4" hidden="false" customHeight="false" outlineLevel="0" collapsed="false">
      <c r="E21" s="141"/>
      <c r="F21" s="141"/>
      <c r="G21" s="141"/>
      <c r="H21" s="141"/>
      <c r="I21" s="141"/>
      <c r="J21" s="141"/>
      <c r="K21" s="141"/>
      <c r="L21" s="141"/>
      <c r="M21" s="141"/>
      <c r="N21" s="141" t="str">
        <f aca="false">IF($F25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c r="O21" s="141"/>
      <c r="P21" s="141"/>
    </row>
    <row r="22" customFormat="false" ht="14.4" hidden="false" customHeight="false" outlineLevel="0" collapsed="false">
      <c r="E22" s="157" t="s">
        <v>199</v>
      </c>
      <c r="F22" s="0"/>
      <c r="G22" s="0"/>
      <c r="H22" s="0"/>
      <c r="I22" s="0"/>
      <c r="J22" s="158"/>
      <c r="K22" s="158"/>
      <c r="L22" s="158"/>
      <c r="M22" s="141"/>
      <c r="N22" s="141"/>
      <c r="O22" s="141"/>
      <c r="P22" s="141"/>
    </row>
    <row r="23" customFormat="false" ht="14.4" hidden="false" customHeight="false" outlineLevel="0" collapsed="false">
      <c r="E23" s="157" t="s">
        <v>200</v>
      </c>
      <c r="F23" s="0"/>
      <c r="G23" s="0"/>
      <c r="H23" s="0"/>
      <c r="I23" s="0"/>
      <c r="J23" s="158"/>
      <c r="K23" s="158"/>
      <c r="L23" s="158"/>
      <c r="M23" s="141"/>
      <c r="N23" s="141"/>
      <c r="O23" s="141"/>
      <c r="P23" s="141"/>
    </row>
    <row r="24" customFormat="false" ht="13.95" hidden="false" customHeight="true" outlineLevel="0" collapsed="false">
      <c r="E24" s="159" t="s">
        <v>201</v>
      </c>
      <c r="F24" s="159"/>
      <c r="G24" s="159"/>
      <c r="H24" s="160" t="n">
        <f aca="false">IF(C10=0,"Μη Διαθέσιμη Τιμή",(C10+NPV(C15,L6:L17))/NPV(C15,F6:F17))</f>
        <v>0.174283954305623</v>
      </c>
      <c r="I24" s="161" t="s">
        <v>202</v>
      </c>
      <c r="J24" s="162"/>
      <c r="K24" s="158"/>
      <c r="L24" s="158"/>
      <c r="M24" s="141"/>
      <c r="N24" s="141"/>
      <c r="O24" s="141"/>
      <c r="P24" s="141"/>
    </row>
    <row r="25" customFormat="false" ht="14.4" hidden="false" customHeight="false" outlineLevel="0" collapsed="false">
      <c r="E25" s="137"/>
      <c r="F25" s="137"/>
      <c r="G25" s="163"/>
      <c r="H25" s="160" t="n">
        <f aca="false">IF(C10=0,"Μη Διαθέσιμη Τιμή",(C10+NPV(C15,L6:M17))/SUM(F6:F17))</f>
        <v>0.123745293333214</v>
      </c>
      <c r="I25" s="161" t="s">
        <v>202</v>
      </c>
      <c r="J25" s="164"/>
      <c r="K25" s="165"/>
      <c r="L25" s="166"/>
      <c r="M25" s="141"/>
      <c r="N25" s="141"/>
      <c r="O25" s="141"/>
      <c r="P25" s="141"/>
    </row>
    <row r="26" customFormat="false" ht="14.4" hidden="false" customHeight="false" outlineLevel="0" collapsed="false">
      <c r="E26" s="167"/>
      <c r="F26" s="168"/>
      <c r="G26" s="167"/>
      <c r="H26" s="167"/>
      <c r="I26" s="137"/>
      <c r="J26" s="164"/>
      <c r="K26" s="165"/>
      <c r="L26" s="141"/>
      <c r="M26" s="141"/>
      <c r="N26" s="141"/>
      <c r="O26" s="165"/>
      <c r="P26" s="141"/>
    </row>
    <row r="27" customFormat="false" ht="14.4" hidden="false" customHeight="false" outlineLevel="0" collapsed="false">
      <c r="E27" s="164"/>
      <c r="F27" s="165"/>
      <c r="J27" s="0"/>
      <c r="N27" s="0"/>
    </row>
    <row r="28" customFormat="false" ht="14.4" hidden="false" customHeight="false" outlineLevel="0" collapsed="false">
      <c r="E28" s="164"/>
      <c r="F28" s="165"/>
      <c r="J28" s="0"/>
      <c r="N28" s="0"/>
    </row>
    <row r="29" customFormat="false" ht="14.4" hidden="false" customHeight="false" outlineLevel="0" collapsed="false">
      <c r="J29" s="164"/>
      <c r="N29" s="0"/>
    </row>
    <row r="30" customFormat="false" ht="14.4" hidden="false" customHeight="false" outlineLevel="0" collapsed="false">
      <c r="J30" s="164"/>
      <c r="N30" s="0"/>
    </row>
    <row r="31" customFormat="false" ht="14.4" hidden="false" customHeight="false" outlineLevel="0" collapsed="false">
      <c r="J31" s="164"/>
      <c r="N31" s="0"/>
    </row>
    <row r="32" customFormat="false" ht="14.4" hidden="false" customHeight="false" outlineLevel="0" collapsed="false">
      <c r="J32" s="164"/>
      <c r="N32" s="157" t="str">
        <f aca="false">IF($E32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3" customFormat="false" ht="14.4" hidden="false" customHeight="false" outlineLevel="0" collapsed="false">
      <c r="J33" s="164"/>
      <c r="N33" s="157" t="str">
        <f aca="false">IF($E33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4" customFormat="false" ht="14.4" hidden="false" customHeight="false" outlineLevel="0" collapsed="false">
      <c r="J34" s="164"/>
      <c r="N34" s="157" t="str">
        <f aca="false">IF($E34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5" customFormat="false" ht="14.4" hidden="false" customHeight="false" outlineLevel="0" collapsed="false">
      <c r="J35" s="164"/>
      <c r="N35" s="157" t="str">
        <f aca="false">IF($E35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6" customFormat="false" ht="14.4" hidden="false" customHeight="false" outlineLevel="0" collapsed="false">
      <c r="J36" s="164"/>
      <c r="N36" s="157" t="str">
        <f aca="false">IF($E36="","",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7" customFormat="false" ht="14.4" hidden="false" customHeight="false" outlineLevel="0" collapsed="false">
      <c r="N37" s="157" t="str">
        <f aca="false">IF($E37="","",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8" customFormat="false" ht="14.4" hidden="false" customHeight="false" outlineLevel="0" collapsed="false">
      <c r="N38" s="157" t="str">
        <f aca="false">IF($E38="","",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9" customFormat="false" ht="14.4" hidden="false" customHeight="false" outlineLevel="0" collapsed="false">
      <c r="N39" s="157" t="str">
        <f aca="false">IF($E39="","",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0" customFormat="false" ht="14.4" hidden="false" customHeight="false" outlineLevel="0" collapsed="false">
      <c r="N40" s="157" t="str">
        <f aca="false">IF($E40="","",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1" customFormat="false" ht="14.4" hidden="false" customHeight="false" outlineLevel="0" collapsed="false">
      <c r="N41" s="157" t="str">
        <f aca="false">IF($E41="","",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2" customFormat="false" ht="14.4" hidden="false" customHeight="false" outlineLevel="0" collapsed="false">
      <c r="N42" s="157" t="str">
        <f aca="false">IF($E42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3" customFormat="false" ht="14.4" hidden="false" customHeight="false" outlineLevel="0" collapsed="false">
      <c r="N43" s="157" t="str">
        <f aca="false">IF($E43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4" customFormat="false" ht="14.4" hidden="false" customHeight="false" outlineLevel="0" collapsed="false">
      <c r="N44" s="157" t="str">
        <f aca="false">IF($E44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sheetData>
  <sheetProtection sheet="true" password="b73b" objects="true" scenarios="true"/>
  <mergeCells count="2">
    <mergeCell ref="H2:I2"/>
    <mergeCell ref="E24:G24"/>
  </mergeCells>
  <dataValidations count="1">
    <dataValidation allowBlank="true" operator="between" showDropDown="false" showErrorMessage="true" showInputMessage="true" sqref="C3" type="whole">
      <formula1>0</formula1>
      <formula2>15</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LibreOffice/5.0.3.2$Windows_X86_64 LibreOffice_project/e5f16313668ac592c1bfb310f4390624e3dbfb75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language>el-GR</dc:language>
  <dcterms:modified xsi:type="dcterms:W3CDTF">2019-02-06T21:54:22Z</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